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270" windowWidth="20235" windowHeight="6735" activeTab="0"/>
  </bookViews>
  <sheets>
    <sheet name="Variance Analysis" sheetId="1" r:id="rId1"/>
    <sheet name="Plant Addition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Fill" localSheetId="1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localSheetId="1" hidden="1">0</definedName>
    <definedName name="_Order2" hidden="1">255</definedName>
    <definedName name="_Parse_Out" localSheetId="1" hidden="1">#REF!</definedName>
    <definedName name="_Parse_Out" hidden="1">#REF!</definedName>
    <definedName name="_Regression_Out" localSheetId="1" hidden="1">#REF!</definedName>
    <definedName name="_Regression_Out" hidden="1">#REF!</definedName>
    <definedName name="_Regression_X" localSheetId="1" hidden="1">#REF!</definedName>
    <definedName name="_Regression_X" hidden="1">#REF!</definedName>
    <definedName name="_Regression_Y" localSheetId="1" hidden="1">#REF!</definedName>
    <definedName name="_Regression_Y" hidden="1">#REF!</definedName>
    <definedName name="_Sort" localSheetId="1" hidden="1">#REF!</definedName>
    <definedName name="_Sort" hidden="1">#REF!</definedName>
    <definedName name="ACwvu.DATABASE." hidden="1">'[2]DATABASE'!#REF!</definedName>
    <definedName name="ACwvu.OP." hidden="1">#REF!</definedName>
    <definedName name="AS2DocOpenMode" hidden="1">"AS2DocumentEdit"</definedName>
    <definedName name="BLPH2" localSheetId="1" hidden="1">'[9]Commercial Paper'!#REF!</definedName>
    <definedName name="BLPH2" hidden="1">'[7]Commercial Paper'!#REF!</definedName>
    <definedName name="BLPH3" localSheetId="1" hidden="1">'[9]Commercial Paper'!#REF!</definedName>
    <definedName name="BLPH3" hidden="1">'[7]Commercial Paper'!#REF!</definedName>
    <definedName name="BLPH4" localSheetId="1" hidden="1">'[9]Commercial Paper'!#REF!</definedName>
    <definedName name="BLPH4" hidden="1">'[7]Commercial Paper'!#REF!</definedName>
    <definedName name="BLPH5" localSheetId="1" hidden="1">'[9]Commercial Paper'!#REF!</definedName>
    <definedName name="BLPH5" hidden="1">'[7]Commercial Paper'!#REF!</definedName>
    <definedName name="BLPH6" localSheetId="1" hidden="1">'[9]Commercial Paper'!#REF!</definedName>
    <definedName name="BLPH6" hidden="1">'[7]Commercial Paper'!#REF!</definedName>
    <definedName name="dsfds" localSheetId="1" hidden="1">#REF!</definedName>
    <definedName name="dsfds" hidden="1">#REF!</definedName>
    <definedName name="er" localSheetId="1" hidden="1">{TRUE,TRUE,-1.25,-15.5,484.5,279.75,FALSE,FALSE,TRUE,TRUE,0,3,#N/A,1,#N/A,6.545454545454545,15.55,1,FALSE,FALSE,3,TRUE,1,FALSE,100,"Swvu.WP1.","ACwvu.WP1.",1,FALSE,FALSE,0.25,0.25,0.25,0.25,1,"","&amp;L&amp;D &amp;T NBW&amp;C&amp;P&amp;R&amp;F",FALSE,FALSE,FALSE,FALSE,1,100,#N/A,#N/A,FALSE,FALSE,#N/A,#N/A,FALSE,FALSE}</definedName>
    <definedName name="er" localSheetId="0" hidden="1">{TRUE,TRUE,-1.25,-15.5,484.5,279.75,FALSE,FALSE,TRUE,TRUE,0,3,#N/A,1,#N/A,6.545454545454545,15.55,1,FALSE,FALSE,3,TRUE,1,FALSE,100,"Swvu.WP1.","ACwvu.WP1.",1,FALSE,FALSE,0.25,0.25,0.25,0.25,1,"","&amp;L&amp;D &amp;T NBW&amp;C&amp;P&amp;R&amp;F",FALSE,FALSE,FALSE,FALSE,1,100,#N/A,#N/A,FALSE,FALSE,#N/A,#N/A,FALSE,FALSE}</definedName>
    <definedName name="er" hidden="1">{TRUE,TRUE,-1.25,-15.5,484.5,279.75,FALSE,FALSE,TRUE,TRUE,0,3,#N/A,1,#N/A,6.545454545454545,15.55,1,FALSE,FALSE,3,TRUE,1,FALSE,100,"Swvu.WP1.","ACwvu.WP1.",1,FALSE,FALSE,0.25,0.25,0.25,0.25,1,"","&amp;L&amp;D &amp;T NBW&amp;C&amp;P&amp;R&amp;F",FALSE,FALSE,FALSE,FALSE,1,100,#N/A,#N/A,FALSE,FALSE,#N/A,#N/A,FALSE,FALSE}</definedName>
    <definedName name="FERC" localSheetId="1" hidden="1">{TRUE,TRUE,-1.25,-15.5,484.5,279.75,FALSE,FALSE,TRUE,TRUE,0,1,#N/A,1,#N/A,4.390946502057613,21.066666666666666,1,FALSE,FALSE,3,TRUE,1,FALSE,75,"Swvu.DATABASE.","ACwvu.DATABASE.",1,FALSE,FALSE,0.5,0.5,0.5,0.77,2,"","&amp;L&amp;""""&amp;8PREPARED: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FERC" hidden="1">{TRUE,TRUE,-1.25,-15.5,484.5,279.75,FALSE,FALSE,TRUE,TRUE,0,1,#N/A,1,#N/A,4.390946502057613,21.066666666666666,1,FALSE,FALSE,3,TRUE,1,FALSE,75,"Swvu.DATABASE.","ACwvu.DATABASE.",1,FALSE,FALSE,0.5,0.5,0.5,0.77,2,"","&amp;L&amp;""""&amp;8PREPARED: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FERC1" localSheetId="1" hidden="1">{TRUE,TRUE,-1.25,-15.5,484.5,279.75,FALSE,FALSE,TRUE,TRUE,0,1,#N/A,1,#N/A,5.691056910569106,21.066666666666666,1,FALSE,FALSE,3,TRUE,1,FALSE,75,"Swvu.OP.","ACwvu.OP.",1,FALSE,FALSE,0.535,0.535,0,0.73,2,"","&amp;L&amp;""Courier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FERC1" hidden="1">{TRUE,TRUE,-1.25,-15.5,484.5,279.75,FALSE,FALSE,TRUE,TRUE,0,1,#N/A,1,#N/A,5.691056910569106,21.066666666666666,1,FALSE,FALSE,3,TRUE,1,FALSE,75,"Swvu.OP.","ACwvu.OP.",1,FALSE,FALSE,0.535,0.535,0,0.73,2,"","&amp;L&amp;""Courier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NEW" localSheetId="1" hidden="1">{#N/A,#N/A,FALSE,"CAR"}</definedName>
    <definedName name="NEW" hidden="1">{#N/A,#N/A,FALSE,"CAR"}</definedName>
    <definedName name="_xlnm.Print_Area" localSheetId="0">'Variance Analysis'!$A$1:$H$259</definedName>
    <definedName name="q" localSheetId="1" hidden="1">{"MATALL",#N/A,FALSE,"Sheet4";"matclass",#N/A,FALSE,"Sheet4"}</definedName>
    <definedName name="q" hidden="1">{"MATALL",#N/A,FALSE,"Sheet4";"matclass",#N/A,FALSE,"Sheet4"}</definedName>
    <definedName name="solver_adj" hidden="1">#REF!</definedName>
    <definedName name="solver_adj1" hidden="1">#REF!</definedName>
    <definedName name="solver_lin" hidden="1">0</definedName>
    <definedName name="solver_num" hidden="1">0</definedName>
    <definedName name="solver_opt" hidden="1">#REF!</definedName>
    <definedName name="solver_opt1" hidden="1">#REF!</definedName>
    <definedName name="solver_typ" hidden="1">3</definedName>
    <definedName name="solver_val" hidden="1">0</definedName>
    <definedName name="sort1" hidden="1">'[13]FERC-95'!$A$3:$A$19</definedName>
    <definedName name="Swvu.DATABASE." hidden="1">'[2]DATABASE'!#REF!</definedName>
    <definedName name="Swvu.OP." hidden="1">#REF!</definedName>
    <definedName name="temp" localSheetId="1" hidden="1">{"REP1",#N/A,FALSE,"JCOSS";"REP2",#N/A,FALSE,"JCOSS";"REP2",#N/A,FALSE,"JCOSS"}</definedName>
    <definedName name="temp" hidden="1">{"REP1",#N/A,FALSE,"JCOSS";"REP2",#N/A,FALSE,"JCOSS";"REP2",#N/A,FALSE,"JCOSS"}</definedName>
    <definedName name="TEST" localSheetId="1" hidden="1">{TRUE,TRUE,-1.25,-15.5,484.5,279.75,FALSE,FALSE,TRUE,TRUE,0,3,#N/A,1,#N/A,6.545454545454545,15.55,1,FALSE,FALSE,3,TRUE,1,FALSE,100,"Swvu.WP1.","ACwvu.WP1.",1,FALSE,FALSE,0.25,0.25,0.25,0.25,1,"","&amp;L&amp;D &amp;T NBW&amp;C&amp;P&amp;R&amp;F",FALSE,FALSE,FALSE,FALSE,1,100,#N/A,#N/A,FALSE,FALSE,#N/A,#N/A,FALSE,FALSE}</definedName>
    <definedName name="TEST" localSheetId="0" hidden="1">{TRUE,TRUE,-1.25,-15.5,484.5,279.75,FALSE,FALSE,TRUE,TRUE,0,3,#N/A,1,#N/A,6.545454545454545,15.55,1,FALSE,FALSE,3,TRUE,1,FALSE,100,"Swvu.WP1.","ACwvu.WP1.",1,FALSE,FALSE,0.25,0.25,0.25,0.25,1,"","&amp;L&amp;D &amp;T NBW&amp;C&amp;P&amp;R&amp;F",FALSE,FALSE,FALSE,FALSE,1,100,#N/A,#N/A,FALSE,FALSE,#N/A,#N/A,FALSE,FALSE}</definedName>
    <definedName name="TEST" hidden="1">{TRUE,TRUE,-1.25,-15.5,484.5,279.75,FALSE,FALSE,TRUE,TRUE,0,3,#N/A,1,#N/A,6.545454545454545,15.55,1,FALSE,FALSE,3,TRUE,1,FALSE,100,"Swvu.WP1.","ACwvu.WP1.",1,FALSE,FALSE,0.25,0.25,0.25,0.25,1,"","&amp;L&amp;D &amp;T NBW&amp;C&amp;P&amp;R&amp;F",FALSE,FALSE,FALSE,FALSE,1,100,#N/A,#N/A,FALSE,FALSE,#N/A,#N/A,FALSE,FALSE}</definedName>
    <definedName name="w" localSheetId="1" hidden="1">{"MATALL",#N/A,FALSE,"Sheet4";"matclass",#N/A,FALSE,"Sheet4"}</definedName>
    <definedName name="w" hidden="1">{"MATALL",#N/A,FALSE,"Sheet4";"matclass",#N/A,FALSE,"Sheet4"}</definedName>
    <definedName name="WORKCAPa" localSheetId="1" hidden="1">{"WCCWCLL",#N/A,FALSE,"Sheet3";"PP",#N/A,FALSE,"Sheet3";"MAT1",#N/A,FALSE,"Sheet3";"MAT2",#N/A,FALSE,"Sheet3"}</definedName>
    <definedName name="WORKCAPa" localSheetId="0" hidden="1">{"WCCWCLL",#N/A,FALSE,"Sheet3";"PP",#N/A,FALSE,"Sheet3";"MAT1",#N/A,FALSE,"Sheet3";"MAT2",#N/A,FALSE,"Sheet3"}</definedName>
    <definedName name="WORKCAPa" hidden="1">{"WCCWCLL",#N/A,FALSE,"Sheet3";"PP",#N/A,FALSE,"Sheet3";"MAT1",#N/A,FALSE,"Sheet3";"MAT2",#N/A,FALSE,"Sheet3"}</definedName>
    <definedName name="wrn.2006._.Rate._.Case." localSheetId="1" hidden="1">{"DAB-1, Sch 5",#N/A,FALSE,"Electric Details";"DAB-1, Sch 6",#N/A,FALSE,"Rate Base";"DAB-1, Sch 9",#N/A,FALSE,"Future Use Earnings";"DAB-1, Sch 11",#N/A,FALSE,"Rate Base";"DAB-1, Sch 12",#N/A,FALSE,"Rate Base";"DAB-1, Sch 13",#N/A,FALSE,"Rate Base";"DAB-1, Sch 15",#N/A,FALSE,"Rate Base";"DAB-1, Sch 16",#N/A,FALSE,"Rate Base";"DAB-1, Sch 17",#N/A,FALSE,"Rate Base";"DAB-1, Sch 18",#N/A,FALSE,"Rate Base";"DAB-1, Sch 19, Pg 2",#N/A,FALSE,"Interest on CWIP";"DAB-1, Sch 21, Pg 4",#N/A,FALSE,"Adjust to ICA Base";"DAB-1, Sch 22",#N/A,FALSE,"Out of Period";"DAB-1, Sch 23",#N/A,FALSE,"Railcars";"DAB-1, Sch 24",#N/A,FALSE,"Mutual Aid";"DAB-1, Sch 25",#N/A,FALSE,"Non-Gratuitous";"DAB-1, Sch 26",#N/A,FALSE,"Customer O&amp;M";"DAB-1, Sch 27",#N/A,FALSE,"Customer O&amp;M";"DAB-1, Sch 28",#N/A,FALSE,"A&amp;G Adjustments";"DAB-1, Sch 29",#N/A,FALSE,"A&amp;G Adjustments";"DAB-1, Sch 30",#N/A,FALSE,"A&amp;G Adjustments";"DAB-1, Sch 31",#N/A,FALSE,"Pensions &amp; Benefits";"DAB-1, Sch 32",#N/A,FALSE,"Amortizations";"DAB-1, Sch 33",#N/A,FALSE,"A&amp;G Adjustments";"DAB-1, Sch 34, Pg 1",#N/A,FALSE,"Depreciation &amp; Amortization Exp";"DAB-1, Sch 34, Pg 2",#N/A,FALSE,"Amortizations";"DAB-1, Sch 36",#N/A,FALSE,"Railcars"}</definedName>
    <definedName name="wrn.2006._.Rate._.Case." hidden="1">{"DAB-1, Sch 5",#N/A,FALSE,"Electric Details";"DAB-1, Sch 6",#N/A,FALSE,"Rate Base";"DAB-1, Sch 9",#N/A,FALSE,"Future Use Earnings";"DAB-1, Sch 11",#N/A,FALSE,"Rate Base";"DAB-1, Sch 12",#N/A,FALSE,"Rate Base";"DAB-1, Sch 13",#N/A,FALSE,"Rate Base";"DAB-1, Sch 15",#N/A,FALSE,"Rate Base";"DAB-1, Sch 16",#N/A,FALSE,"Rate Base";"DAB-1, Sch 17",#N/A,FALSE,"Rate Base";"DAB-1, Sch 18",#N/A,FALSE,"Rate Base";"DAB-1, Sch 19, Pg 2",#N/A,FALSE,"Interest on CWIP";"DAB-1, Sch 21, Pg 4",#N/A,FALSE,"Adjust to ICA Base";"DAB-1, Sch 22",#N/A,FALSE,"Out of Period";"DAB-1, Sch 23",#N/A,FALSE,"Railcars";"DAB-1, Sch 24",#N/A,FALSE,"Mutual Aid";"DAB-1, Sch 25",#N/A,FALSE,"Non-Gratuitous";"DAB-1, Sch 26",#N/A,FALSE,"Customer O&amp;M";"DAB-1, Sch 27",#N/A,FALSE,"Customer O&amp;M";"DAB-1, Sch 28",#N/A,FALSE,"A&amp;G Adjustments";"DAB-1, Sch 29",#N/A,FALSE,"A&amp;G Adjustments";"DAB-1, Sch 30",#N/A,FALSE,"A&amp;G Adjustments";"DAB-1, Sch 31",#N/A,FALSE,"Pensions &amp; Benefits";"DAB-1, Sch 32",#N/A,FALSE,"Amortizations";"DAB-1, Sch 33",#N/A,FALSE,"A&amp;G Adjustments";"DAB-1, Sch 34, Pg 1",#N/A,FALSE,"Depreciation &amp; Amortization Exp";"DAB-1, Sch 34, Pg 2",#N/A,FALSE,"Amortizations";"DAB-1, Sch 36",#N/A,FALSE,"Railcars"}</definedName>
    <definedName name="wrn.2008._.Rate._.Case." localSheetId="1" hidden="1">{"DAB-1, Details",#N/A,FALSE,"Electric Details";"DAB-1, Colo Ute",#N/A,FALSE,"Rate Base";"DAB-1, Plant Adjusts",#N/A,FALSE,"Rate Base";"DAB-1, CRS",#N/A,FALSE,"Rate Base";"DAB-1, Pre-funded",#N/A,FALSE,"Rate Base";"DAB-1, Future Use Earnings",#N/A,FALSE,"Future Use Earnings";"DAB-1, M&amp;S",#N/A,FALSE,"Rate Base";"DAB-1, Fuel Inventory",#N/A,FALSE,"Rate Base";"DAB-1, Prepaid Pension",#N/A,FALSE,"Rate Base";"DAB-1, QF Deposits",#N/A,FALSE,"Rate Base";"DAB-1, Cust Dep",#N/A,FALSE,"Rate Base";"DAB-1, Cust Advance",#N/A,FALSE,"Rate Base";"DAB-1, Trading A&amp;G",#N/A,FALSE,"A&amp;G Adjustments";"DAB-1, CPUC Fees",#N/A,FALSE,"A&amp;G Adjustments";"DAB-1, Rate Case Expenses",#N/A,FALSE,"Amortizations";"DAB-1, P&amp;B",#N/A,FALSE,"Pensions &amp; Benefits";"DAB-1, Depr Exp",#N/A,FALSE,"Depreciation &amp; Amortization Exp"}</definedName>
    <definedName name="wrn.2008._.Rate._.Case." hidden="1">{"DAB-1, Details",#N/A,FALSE,"Electric Details";"DAB-1, Colo Ute",#N/A,FALSE,"Rate Base";"DAB-1, Plant Adjusts",#N/A,FALSE,"Rate Base";"DAB-1, CRS",#N/A,FALSE,"Rate Base";"DAB-1, Pre-funded",#N/A,FALSE,"Rate Base";"DAB-1, Future Use Earnings",#N/A,FALSE,"Future Use Earnings";"DAB-1, M&amp;S",#N/A,FALSE,"Rate Base";"DAB-1, Fuel Inventory",#N/A,FALSE,"Rate Base";"DAB-1, Prepaid Pension",#N/A,FALSE,"Rate Base";"DAB-1, QF Deposits",#N/A,FALSE,"Rate Base";"DAB-1, Cust Dep",#N/A,FALSE,"Rate Base";"DAB-1, Cust Advance",#N/A,FALSE,"Rate Base";"DAB-1, Trading A&amp;G",#N/A,FALSE,"A&amp;G Adjustments";"DAB-1, CPUC Fees",#N/A,FALSE,"A&amp;G Adjustments";"DAB-1, Rate Case Expenses",#N/A,FALSE,"Amortizations";"DAB-1, P&amp;B",#N/A,FALSE,"Pensions &amp; Benefits";"DAB-1, Depr Exp",#N/A,FALSE,"Depreciation &amp; Amortization Exp"}</definedName>
    <definedName name="wrn.2009._.Rate._.Case." localSheetId="1" hidden="1">{"DAB-1, Details",#N/A,FALSE,"Electric Details";"DAB-1, Colo Ute",#N/A,FALSE,"Rate Base";"DAB-1, Plant Adjusts",#N/A,FALSE,"Rate Base";"DAB-1, CRS",#N/A,FALSE,"Rate Base";"DAB-1, Accum Depr",#N/A,FALSE,"Rate Base";"DAB-1, Pre-funded",#N/A,FALSE,"Rate Base";"DAB-1, Future Use Earnings",#N/A,FALSE,"Future Use Earnings";"DAB-1, M&amp;S",#N/A,FALSE,"Rate Base";"DAB-1, Fuel Inventory",#N/A,FALSE,"Rate Base";"DAB-1, Prepaid Pension",#N/A,FALSE,"Rate Base";"DAB-1, QF Deposits",#N/A,FALSE,"Rate Base";"DAB-1, Cust Dep",#N/A,FALSE,"Rate Base";"DAB-1, Cust Advance",#N/A,FALSE,"Rate Base";"DAB-1, Lease Costs",#N/A,FALSE,"1800 Larimer";"DAB-1, Incentive",#N/A,FALSE,"Incentive";"DAB-1, Trading A&amp;G",#N/A,FALSE,"A&amp;G Adjustments";"DAB-1, Non-Gratuitous",#N/A,FALSE,"Rendering Service";"DAB-1, Smart Grid",#N/A,FALSE,"Amortizations";"DAB-1, DSM",#N/A,FALSE,"Customer O&amp;M";"DAB-1, Rate Case Expenses",#N/A,FALSE,"Amortizations";"DAB-1, Depr Exp",#N/A,FALSE,"Depreciation &amp; Amortization Exp";"DAB-1, Gain TSB",#N/A,FALSE,"Gain on Sale TSB"}</definedName>
    <definedName name="wrn.2009._.Rate._.Case." hidden="1">{"DAB-1, Details",#N/A,FALSE,"Electric Details";"DAB-1, Colo Ute",#N/A,FALSE,"Rate Base";"DAB-1, Plant Adjusts",#N/A,FALSE,"Rate Base";"DAB-1, CRS",#N/A,FALSE,"Rate Base";"DAB-1, Accum Depr",#N/A,FALSE,"Rate Base";"DAB-1, Pre-funded",#N/A,FALSE,"Rate Base";"DAB-1, Future Use Earnings",#N/A,FALSE,"Future Use Earnings";"DAB-1, M&amp;S",#N/A,FALSE,"Rate Base";"DAB-1, Fuel Inventory",#N/A,FALSE,"Rate Base";"DAB-1, Prepaid Pension",#N/A,FALSE,"Rate Base";"DAB-1, QF Deposits",#N/A,FALSE,"Rate Base";"DAB-1, Cust Dep",#N/A,FALSE,"Rate Base";"DAB-1, Cust Advance",#N/A,FALSE,"Rate Base";"DAB-1, Lease Costs",#N/A,FALSE,"1800 Larimer";"DAB-1, Incentive",#N/A,FALSE,"Incentive";"DAB-1, Trading A&amp;G",#N/A,FALSE,"A&amp;G Adjustments";"DAB-1, Non-Gratuitous",#N/A,FALSE,"Rendering Service";"DAB-1, Smart Grid",#N/A,FALSE,"Amortizations";"DAB-1, DSM",#N/A,FALSE,"Customer O&amp;M";"DAB-1, Rate Case Expenses",#N/A,FALSE,"Amortizations";"DAB-1, Depr Exp",#N/A,FALSE,"Depreciation &amp; Amortization Exp";"DAB-1, Gain TSB",#N/A,FALSE,"Gain on Sale TSB"}</definedName>
    <definedName name="wrn.Appendix._.A." localSheetId="1" hidden="1">{"Attachment 1(a) 14-22",#N/A,FALSE,"Electric Details";"Attachment 1(b) 10-14",#N/A,FALSE,"Gas Details ";"Attachment 1(c) 6-9",#N/A,FALSE,"Thermal Details"}</definedName>
    <definedName name="wrn.Appendix._.A." hidden="1">{"Attachment 1(a) 14-22",#N/A,FALSE,"Electric Details";"Attachment 1(b) 10-14",#N/A,FALSE,"Gas Details ";"Attachment 1(c) 6-9",#N/A,FALSE,"Thermal Details"}</definedName>
    <definedName name="wrn.Average._.Plant." localSheetId="1" hidden="1">{"Average Plant-Electric",#N/A,FALSE,"Average Plant";"Average Plant-Gas",#N/A,FALSE,"Average Plant";"Average Plant-Thermal",#N/A,FALSE,"Average Plant"}</definedName>
    <definedName name="wrn.Average._.Plant." hidden="1">{"Average Plant-Electric",#N/A,FALSE,"Average Plant";"Average Plant-Gas",#N/A,FALSE,"Average Plant";"Average Plant-Thermal",#N/A,FALSE,"Average Plant"}</definedName>
    <definedName name="wrn.CAR._.Summary." localSheetId="1" hidden="1">{#N/A,#N/A,FALSE,"CAR"}</definedName>
    <definedName name="wrn.CAR._.Summary." hidden="1">{#N/A,#N/A,FALSE,"CAR"}</definedName>
    <definedName name="wrn.cwip." localSheetId="1" hidden="1">{"CWIP2",#N/A,FALSE,"CWIP";"CWIP3",#N/A,FALSE,"CWIP"}</definedName>
    <definedName name="wrn.cwip." localSheetId="0" hidden="1">{"CWIP2",#N/A,FALSE,"CWIP";"CWIP3",#N/A,FALSE,"CWIP"}</definedName>
    <definedName name="wrn.cwip." hidden="1">{"CWIP2",#N/A,FALSE,"CWIP";"CWIP3",#N/A,FALSE,"CWIP"}</definedName>
    <definedName name="wrn.cwipa" localSheetId="1" hidden="1">{"CWIP2",#N/A,FALSE,"CWIP";"CWIP3",#N/A,FALSE,"CWIP"}</definedName>
    <definedName name="wrn.cwipa" localSheetId="0" hidden="1">{"CWIP2",#N/A,FALSE,"CWIP";"CWIP3",#N/A,FALSE,"CWIP"}</definedName>
    <definedName name="wrn.cwipa" hidden="1">{"CWIP2",#N/A,FALSE,"CWIP";"CWIP3",#N/A,FALSE,"CWIP"}</definedName>
    <definedName name="wrn.Earnings._.Test." localSheetId="1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arnings._.Test." localSheetId="0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T._.Schedules." localSheetId="1" hidden="1">{"ET Schedule 5",#N/A,FALSE,"Electric Details";"ET Schedule 6",#N/A,FALSE,"Rate Base";"ET Schedule 9",#N/A,FALSE,"Interest on CWIP";"ET Schedule 10",#N/A,FALSE,"Rate Base";"ET Schedule 11",#N/A,FALSE,"Rate Base";"ET Schedule 12",#N/A,FALSE,"Rate Base";"ET Schedule 14",#N/A,FALSE,"Rate Base";"ET Schedule 15, page 2",#N/A,FALSE,"Interest on CWIP";"ET Schedule 16",#N/A,FALSE,"Rate Base";"ET Schedule 17",#N/A,FALSE,"Rate Base";"ET Schedule 18",#N/A,FALSE,"Rate Base";"ET Schedule 21, page 4",#N/A,FALSE,"Adjust to Zero Base";"ET Schedule 22",#N/A,FALSE,"Railcars";"ET Schedule 23",#N/A,FALSE,"A&amp;G Adjustments";"ET Schedule 24",#N/A,FALSE,"Amortizations";"ET Schedule 25",#N/A,FALSE,"A&amp;G Adjustments";"ET Schedule 26",#N/A,FALSE,"Depreciation &amp; Amortization Exp";"ET Schedule 31",#N/A,FALSE,"Pensions &amp; Benefits"}</definedName>
    <definedName name="wrn.ET._.Schedules." hidden="1">{"ET Schedule 5",#N/A,FALSE,"Electric Details";"ET Schedule 6",#N/A,FALSE,"Rate Base";"ET Schedule 9",#N/A,FALSE,"Interest on CWIP";"ET Schedule 10",#N/A,FALSE,"Rate Base";"ET Schedule 11",#N/A,FALSE,"Rate Base";"ET Schedule 12",#N/A,FALSE,"Rate Base";"ET Schedule 14",#N/A,FALSE,"Rate Base";"ET Schedule 15, page 2",#N/A,FALSE,"Interest on CWIP";"ET Schedule 16",#N/A,FALSE,"Rate Base";"ET Schedule 17",#N/A,FALSE,"Rate Base";"ET Schedule 18",#N/A,FALSE,"Rate Base";"ET Schedule 21, page 4",#N/A,FALSE,"Adjust to Zero Base";"ET Schedule 22",#N/A,FALSE,"Railcars";"ET Schedule 23",#N/A,FALSE,"A&amp;G Adjustments";"ET Schedule 24",#N/A,FALSE,"Amortizations";"ET Schedule 25",#N/A,FALSE,"A&amp;G Adjustments";"ET Schedule 26",#N/A,FALSE,"Depreciation &amp; Amortization Exp";"ET Schedule 31",#N/A,FALSE,"Pensions &amp; Benefits"}</definedName>
    <definedName name="wrn.EXHIBIT." localSheetId="1" hidden="1">{"REP1",#N/A,FALSE,"JCOSS";"REP2",#N/A,FALSE,"JCOSS";"REP2",#N/A,FALSE,"JCOSS"}</definedName>
    <definedName name="wrn.EXHIBIT." hidden="1">{"REP1",#N/A,FALSE,"JCOSS";"REP2",#N/A,FALSE,"JCOSS";"REP2",#N/A,FALSE,"JCOSS"}</definedName>
    <definedName name="wrn.full._.print." localSheetId="1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print." localSheetId="0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Gas._.Earnings._.Cap._.Report." localSheetId="1" hidden="1">{"Gas ET Schedule 5",#N/A,FALSE,"Gas Details ";"Gas ET Schedule 6",#N/A,FALSE,"Rate Base";"Gas ET Schedule 7",#N/A,FALSE,"Rate Base";"Gas ET Schedule 9, page 2",#N/A,FALSE,"Interest on CWIP";"Gas ET Schedule 12",#N/A,FALSE,"FRP";"Gas ET Schedule 13",#N/A,FALSE,"Rate Base";"Gas ET Schedule 14",#N/A,FALSE,"A&amp;G Adjustments";"Gas ET Schedule 15",#N/A,FALSE,"Amortizations"}</definedName>
    <definedName name="wrn.Gas._.Earnings._.Cap._.Report." hidden="1">{"Gas ET Schedule 5",#N/A,FALSE,"Gas Details ";"Gas ET Schedule 6",#N/A,FALSE,"Rate Base";"Gas ET Schedule 7",#N/A,FALSE,"Rate Base";"Gas ET Schedule 9, page 2",#N/A,FALSE,"Interest on CWIP";"Gas ET Schedule 12",#N/A,FALSE,"FRP";"Gas ET Schedule 13",#N/A,FALSE,"Rate Base";"Gas ET Schedule 14",#N/A,FALSE,"A&amp;G Adjustments";"Gas ET Schedule 15",#N/A,FALSE,"Amortizations"}</definedName>
    <definedName name="wrn.Hours._.Summary." localSheetId="1" hidden="1">{#N/A,#N/A,FALSE,"CAR"}</definedName>
    <definedName name="wrn.Hours._.Summary." hidden="1">{#N/A,#N/A,FALSE,"CAR"}</definedName>
    <definedName name="wrn.Kansas." localSheetId="1" hidden="1">{"KS Rate Base",#N/A,FALSE,"Kansas";"KS Net Operating Earnings",#N/A,FALSE,"Kansas"}</definedName>
    <definedName name="wrn.Kansas." hidden="1">{"KS Rate Base",#N/A,FALSE,"Kansas";"KS Net Operating Earnings",#N/A,FALSE,"Kansas"}</definedName>
    <definedName name="wrn.matdtl." localSheetId="1" hidden="1">{"MATALL",#N/A,FALSE,"Sheet4";"matclass",#N/A,FALSE,"Sheet4"}</definedName>
    <definedName name="wrn.matdtl." localSheetId="0" hidden="1">{"MATALL",#N/A,FALSE,"Sheet4";"matclass",#N/A,FALSE,"Sheet4"}</definedName>
    <definedName name="wrn.matdtl." hidden="1">{"MATALL",#N/A,FALSE,"Sheet4";"matclass",#N/A,FALSE,"Sheet4"}</definedName>
    <definedName name="wrn.matdtla" localSheetId="1" hidden="1">{"MATALL",#N/A,FALSE,"Sheet4";"matclass",#N/A,FALSE,"Sheet4"}</definedName>
    <definedName name="wrn.matdtla" localSheetId="0" hidden="1">{"MATALL",#N/A,FALSE,"Sheet4";"matclass",#N/A,FALSE,"Sheet4"}</definedName>
    <definedName name="wrn.matdtla" hidden="1">{"MATALL",#N/A,FALSE,"Sheet4";"matclass",#N/A,FALSE,"Sheet4"}</definedName>
    <definedName name="wrn.New._.Mexico." localSheetId="1" hidden="1">{"New Mexico Rate Base",#N/A,FALSE,"New Mexico";"New Mexico Net Operating Earnings",#N/A,FALSE,"New Mexico";"New Mexico Retail Allocators",#N/A,FALSE,"New Mexico"}</definedName>
    <definedName name="wrn.New._.Mexico." hidden="1">{"New Mexico Rate Base",#N/A,FALSE,"New Mexico";"New Mexico Net Operating Earnings",#N/A,FALSE,"New Mexico";"New Mexico Retail Allocators",#N/A,FALSE,"New Mexico"}</definedName>
    <definedName name="wrn.Oklahoma." localSheetId="1" hidden="1">{"OK Rate Base",#N/A,FALSE,"Oklahoma";"OK Net Operating Earnings",#N/A,FALSE,"Oklahoma"}</definedName>
    <definedName name="wrn.Oklahoma." hidden="1">{"OK Rate Base",#N/A,FALSE,"Oklahoma";"OK Net Operating Earnings",#N/A,FALSE,"Oklahoma"}</definedName>
    <definedName name="wrn.Other._.Schedules." localSheetId="1" hidden="1">{"CWC-Total",#N/A,FALSE,"CWC";"CWC by State",#N/A,FALSE,"CWC";"CWC - Texas",#N/A,FALSE,"CWC";"CWC - New Mexico",#N/A,FALSE,"CWC";"Tax by State",#N/A,FALSE,"Income Taxes";"Tax - Texas",#N/A,FALSE,"Income Taxes";"Tax - New Mexico",#N/A,FALSE,"Income Taxes";"Allowed Capital Structures",#N/A,FALSE,"Capital Structure";"Earned Returns",#N/A,FALSE,"Capital Structure";"Total PP&amp;E",#N/A,FALSE,"PP&amp;E"}</definedName>
    <definedName name="wrn.Other._.Schedules." hidden="1">{"CWC-Total",#N/A,FALSE,"CWC";"CWC by State",#N/A,FALSE,"CWC";"CWC - Texas",#N/A,FALSE,"CWC";"CWC - New Mexico",#N/A,FALSE,"CWC";"Tax by State",#N/A,FALSE,"Income Taxes";"Tax - Texas",#N/A,FALSE,"Income Taxes";"Tax - New Mexico",#N/A,FALSE,"Income Taxes";"Allowed Capital Structures",#N/A,FALSE,"Capital Structure";"Earned Returns",#N/A,FALSE,"Capital Structure";"Total PP&amp;E",#N/A,FALSE,"PP&amp;E"}</definedName>
    <definedName name="wrn.PPJOURNAL._.ENTRY." localSheetId="1" hidden="1">{"PPDEFERREDBAL",#N/A,FALSE,"PRIOR PERIOD ADJMT";#N/A,#N/A,FALSE,"PRIOR PERIOD ADJMT";"PPJOURNALENTRY",#N/A,FALSE,"PRIOR PERIOD ADJMT"}</definedName>
    <definedName name="wrn.PPJOURNAL._.ENTRY." localSheetId="0" hidden="1">{"PPDEFERREDBAL",#N/A,FALSE,"PRIOR PERIOD ADJMT";#N/A,#N/A,FALSE,"PRIOR PERIOD ADJMT";"PPJOURNALENTRY",#N/A,FALSE,"PRIOR PERIOD ADJMT"}</definedName>
    <definedName name="wrn.PPJOURNAL._.ENTRY." hidden="1">{"PPDEFERREDBAL",#N/A,FALSE,"PRIOR PERIOD ADJMT";#N/A,#N/A,FALSE,"PRIOR PERIOD ADJMT";"PPJOURNALENTRY",#N/A,FALSE,"PRIOR PERIOD ADJMT"}</definedName>
    <definedName name="wrn.PRINT." localSheetId="1" hidden="1">{"SUM",#N/A,FALSE,"SUM";"BASE",#N/A,FALSE,"BASE";"RIDERS",#N/A,FALSE,"RIDERS";"ROLL_IN1",#N/A,FALSE,"ROLL_IN1";"ROLL_IN2",#N/A,FALSE,"ROLL_IN2";"RATECASE",#N/A,FALSE,"RATECASE";"ECA",#N/A,FALSE,"ECA";"ISOA",#N/A,FALSE,"ISOA";"FERCPUC1",#N/A,FALSE,"FERCPUC1";"FERCPUC2",#N/A,FALSE,"FERCPUC2";"FERCPUC3",#N/A,FALSE,"FERCPUC3";"PEAKING",#N/A,FALSE,"PEAKING";"OMEXP",#N/A,FALSE,"O&amp;MEXP";"FERCPUC4",#N/A,FALSE,"FERCPUC4";"DISTLOSS",#N/A,FALSE,"DISTLOSS";"PPENG",#N/A,FALSE,"PPENG%";"PPANAL",#N/A,FALSE,"PPANAL";"PPADJ",#N/A,FALSE,"PPADJ2";"QFADJ",#N/A,FALSE,"QFADJ";"FUELADJ",#N/A,FALSE,"FUELADJ";"FUELADJ2",#N/A,FALSE,"FUELADJ2";"DSM",#N/A,FALSE,"DSM";"WHEELDET",#N/A,FALSE,"WHEELDET";"WHEELING",#N/A,FALSE,"WHEELING";"REBILL",#N/A,FALSE,"REBILL";"CENTER",#N/A,FALSE,"CENTER";"BURLJULE",#N/A,FALSE,"BURLJULE";"IREA",#N/A,FALSE,"IREA";"HCEA",#N/A,FALSE,"HCEA";"GVRPL",#N/A,FALSE,"GVRPL";"YVEA",#N/A,FALSE,"YVEA";"WESTPLAINS",#N/A,FALSE,"WESTPLAINS"}</definedName>
    <definedName name="wrn.PRINT." hidden="1">{"SUM",#N/A,FALSE,"SUM";"BASE",#N/A,FALSE,"BASE";"RIDERS",#N/A,FALSE,"RIDERS";"ROLL_IN1",#N/A,FALSE,"ROLL_IN1";"ROLL_IN2",#N/A,FALSE,"ROLL_IN2";"RATECASE",#N/A,FALSE,"RATECASE";"ECA",#N/A,FALSE,"ECA";"ISOA",#N/A,FALSE,"ISOA";"FERCPUC1",#N/A,FALSE,"FERCPUC1";"FERCPUC2",#N/A,FALSE,"FERCPUC2";"FERCPUC3",#N/A,FALSE,"FERCPUC3";"PEAKING",#N/A,FALSE,"PEAKING";"OMEXP",#N/A,FALSE,"O&amp;MEXP";"FERCPUC4",#N/A,FALSE,"FERCPUC4";"DISTLOSS",#N/A,FALSE,"DISTLOSS";"PPENG",#N/A,FALSE,"PPENG%";"PPANAL",#N/A,FALSE,"PPANAL";"PPADJ",#N/A,FALSE,"PPADJ2";"QFADJ",#N/A,FALSE,"QFADJ";"FUELADJ",#N/A,FALSE,"FUELADJ";"FUELADJ2",#N/A,FALSE,"FUELADJ2";"DSM",#N/A,FALSE,"DSM";"WHEELDET",#N/A,FALSE,"WHEELDET";"WHEELING",#N/A,FALSE,"WHEELING";"REBILL",#N/A,FALSE,"REBILL";"CENTER",#N/A,FALSE,"CENTER";"BURLJULE",#N/A,FALSE,"BURLJULE";"IREA",#N/A,FALSE,"IREA";"HCEA",#N/A,FALSE,"HCEA";"GVRPL",#N/A,FALSE,"GVRPL";"YVEA",#N/A,FALSE,"YVEA";"WESTPLAINS",#N/A,FALSE,"WESTPLAINS"}</definedName>
    <definedName name="wrn.PRIOR._.PERIOD._.ADJMT." localSheetId="1" hidden="1">{#N/A,#N/A,FALSE,"PRIOR PERIOD ADJMT"}</definedName>
    <definedName name="wrn.PRIOR._.PERIOD._.ADJMT." localSheetId="0" hidden="1">{#N/A,#N/A,FALSE,"PRIOR PERIOD ADJMT"}</definedName>
    <definedName name="wrn.PRIOR._.PERIOD._.ADJMT." hidden="1">{#N/A,#N/A,FALSE,"PRIOR PERIOD ADJMT"}</definedName>
    <definedName name="wrn.Production." localSheetId="1" hidden="1">{"Production",#N/A,FALSE,"Electric O&amp;M Functionalization"}</definedName>
    <definedName name="wrn.Production." localSheetId="0" hidden="1">{"Production",#N/A,FALSE,"Electric O&amp;M Functionalization"}</definedName>
    <definedName name="wrn.Production." hidden="1">{"Production",#N/A,FALSE,"Electric O&amp;M Functionalization"}</definedName>
    <definedName name="wrn.Schedules._.1._.thru._.25." localSheetId="1" hidden="1">{"Schedule 6",#N/A,FALSE,"Amortizations";"Schedule 9",#N/A,FALSE,"Amortizations";"Schedule 12",#N/A,FALSE,"Amortizations";"Schedule 13",#N/A,FALSE,"Amortizations";"Schedule 14",#N/A,FALSE,"Amortizations";"Schedule 15",#N/A,FALSE,"Amortizations";"Schedule 16",#N/A,FALSE,"Amortizations";"Schedule 17",#N/A,FALSE,"Amortizations";"Schedule 18",#N/A,FALSE,"Amortizations";"Schedule 19",#N/A,FALSE,"Amortizations";"Schedule 20",#N/A,FALSE,"Amortizations";"Schedule 21",#N/A,FALSE,"Amortizations";"Schedule 22",#N/A,FALSE,"Amortizations";"Schedule 24",#N/A,FALSE,"Amortizations";"Schedule 25",#N/A,FALSE,"Amortizations"}</definedName>
    <definedName name="wrn.Schedules._.1._.thru._.25." hidden="1">{"Schedule 6",#N/A,FALSE,"Amortizations";"Schedule 9",#N/A,FALSE,"Amortizations";"Schedule 12",#N/A,FALSE,"Amortizations";"Schedule 13",#N/A,FALSE,"Amortizations";"Schedule 14",#N/A,FALSE,"Amortizations";"Schedule 15",#N/A,FALSE,"Amortizations";"Schedule 16",#N/A,FALSE,"Amortizations";"Schedule 17",#N/A,FALSE,"Amortizations";"Schedule 18",#N/A,FALSE,"Amortizations";"Schedule 19",#N/A,FALSE,"Amortizations";"Schedule 20",#N/A,FALSE,"Amortizations";"Schedule 21",#N/A,FALSE,"Amortizations";"Schedule 22",#N/A,FALSE,"Amortizations";"Schedule 24",#N/A,FALSE,"Amortizations";"Schedule 25",#N/A,FALSE,"Amortizations"}</definedName>
    <definedName name="wrn.Schedules._.26._.thru._.end." localSheetId="1" hidden="1">{"Schedule 26",#N/A,FALSE,"Amortizations";"Schedule 26A",#N/A,FALSE,"Adjust to ICA Base";"Schedule 27",#N/A,FALSE,"Amortizations";"Schedule 28",#N/A,FALSE,"Amortizations";"Schedule 29",#N/A,FALSE,"Amortizations";"Schedule 30",#N/A,FALSE,"Amortizations";"Schedule 31",#N/A,FALSE,"Amortizations";"Schedule 32",#N/A,FALSE,"Amortizations";"Schedule 33",#N/A,FALSE,"Amortizations";"Schedule 34",#N/A,FALSE,"Amortizations";"Schedule 35",#N/A,FALSE,"Amortizations";"Schedule 36",#N/A,FALSE,"Amortizations";"Schedule 37",#N/A,FALSE,"Amortizations";"Schedule 38",#N/A,FALSE,"Amortizations";"Schedule 39",#N/A,FALSE,"Amortizations";"Schedule 40",#N/A,FALSE,"Amortizations";"Schedule 41",#N/A,FALSE,"Amortizations";"Schedule 42",#N/A,FALSE,"Amortizations";"Schedule 43",#N/A,FALSE,"Amortizations";"Schedule 44",#N/A,FALSE,"Amortizations";"Schedule 45",#N/A,FALSE,"Amortizations";"Schedule 46",#N/A,FALSE,"Thermal Revenue";"Schedule 49",#N/A,FALSE,"Storm Expenses";"Schedule 50",#N/A,FALSE,"A&amp;G Adjustments"}</definedName>
    <definedName name="wrn.Schedules._.26._.thru._.end." hidden="1">{"Schedule 26",#N/A,FALSE,"Amortizations";"Schedule 26A",#N/A,FALSE,"Adjust to ICA Base";"Schedule 27",#N/A,FALSE,"Amortizations";"Schedule 28",#N/A,FALSE,"Amortizations";"Schedule 29",#N/A,FALSE,"Amortizations";"Schedule 30",#N/A,FALSE,"Amortizations";"Schedule 31",#N/A,FALSE,"Amortizations";"Schedule 32",#N/A,FALSE,"Amortizations";"Schedule 33",#N/A,FALSE,"Amortizations";"Schedule 34",#N/A,FALSE,"Amortizations";"Schedule 35",#N/A,FALSE,"Amortizations";"Schedule 36",#N/A,FALSE,"Amortizations";"Schedule 37",#N/A,FALSE,"Amortizations";"Schedule 38",#N/A,FALSE,"Amortizations";"Schedule 39",#N/A,FALSE,"Amortizations";"Schedule 40",#N/A,FALSE,"Amortizations";"Schedule 41",#N/A,FALSE,"Amortizations";"Schedule 42",#N/A,FALSE,"Amortizations";"Schedule 43",#N/A,FALSE,"Amortizations";"Schedule 44",#N/A,FALSE,"Amortizations";"Schedule 45",#N/A,FALSE,"Amortizations";"Schedule 46",#N/A,FALSE,"Thermal Revenue";"Schedule 49",#N/A,FALSE,"Storm Expenses";"Schedule 50",#N/A,FALSE,"A&amp;G Adjustments"}</definedName>
    <definedName name="wrn.Texas." localSheetId="1" hidden="1">{"Texas Rate Base",#N/A,FALSE,"Texas";"TXNOE",#N/A,FALSE,"Texas"}</definedName>
    <definedName name="wrn.Texas." hidden="1">{"Texas Rate Base",#N/A,FALSE,"Texas";"TXNOE",#N/A,FALSE,"Texas"}</definedName>
    <definedName name="wrn.Total._.Company." localSheetId="1" hidden="1">{"Total Rate Base",#N/A,FALSE,"Total Company";"Total Net Operating Earnings",#N/A,FALSE,"Total Company"}</definedName>
    <definedName name="wrn.Total._.Company." hidden="1">{"Total Rate Base",#N/A,FALSE,"Total Company";"Total Net Operating Earnings",#N/A,FALSE,"Total Company"}</definedName>
    <definedName name="wrn.Transmission." localSheetId="1" hidden="1">{"Transmission",#N/A,FALSE,"Electric O&amp;M Functionalization"}</definedName>
    <definedName name="wrn.Transmission." localSheetId="0" hidden="1">{"Transmission",#N/A,FALSE,"Electric O&amp;M Functionalization"}</definedName>
    <definedName name="wrn.Transmission." hidden="1">{"Transmission",#N/A,FALSE,"Electric O&amp;M Functionalization"}</definedName>
    <definedName name="wrn.WORKCAP." localSheetId="1" hidden="1">{"WCCWCLL",#N/A,FALSE,"Sheet3";"PP",#N/A,FALSE,"Sheet3";"MAT1",#N/A,FALSE,"Sheet3";"MAT2",#N/A,FALSE,"Sheet3"}</definedName>
    <definedName name="wrn.WORKCAP." localSheetId="0" hidden="1">{"WCCWCLL",#N/A,FALSE,"Sheet3";"PP",#N/A,FALSE,"Sheet3";"MAT1",#N/A,FALSE,"Sheet3";"MAT2",#N/A,FALSE,"Sheet3"}</definedName>
    <definedName name="wrn.WORKCAP." hidden="1">{"WCCWCLL",#N/A,FALSE,"Sheet3";"PP",#N/A,FALSE,"Sheet3";"MAT1",#N/A,FALSE,"Sheet3";"MAT2",#N/A,FALSE,"Sheet3"}</definedName>
    <definedName name="wvu.DATABASE." localSheetId="1" hidden="1">{TRUE,TRUE,-1.25,-15.5,484.5,279.75,FALSE,FALSE,TRUE,TRUE,0,1,#N/A,1,#N/A,4.390946502057613,21.066666666666666,1,FALSE,FALSE,3,TRUE,1,FALSE,75,"Swvu.DATABASE.","ACwvu.DATABASE.",1,FALSE,FALSE,0.5,0.5,0.5,0.77,2,"","&amp;L&amp;""""&amp;8PREPARED: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localSheetId="0" hidden="1">{TRUE,TRUE,-1.25,-15.5,484.5,279.75,FALSE,FALSE,TRUE,TRUE,0,1,#N/A,1,#N/A,4.390946502057613,21.066666666666666,1,FALSE,FALSE,3,TRUE,1,FALSE,75,"Swvu.DATABASE.","ACwvu.DATABASE.",1,FALSE,FALSE,0.5,0.5,0.5,0.77,2,"","&amp;L&amp;""""&amp;8PREPARED: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hidden="1">{TRUE,TRUE,-1.25,-15.5,484.5,279.75,FALSE,FALSE,TRUE,TRUE,0,1,#N/A,1,#N/A,4.390946502057613,21.066666666666666,1,FALSE,FALSE,3,TRUE,1,FALSE,75,"Swvu.DATABASE.","ACwvu.DATABASE.",1,FALSE,FALSE,0.5,0.5,0.5,0.77,2,"","&amp;L&amp;""""&amp;8PREPARED: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localSheetId="1" hidden="1">{TRUE,TRUE,-1.25,-15.5,484.5,279.75,FALSE,FALSE,TRUE,TRUE,0,1,#N/A,1,#N/A,5.691056910569106,21.066666666666666,1,FALSE,FALSE,3,TRUE,1,FALSE,75,"Swvu.OP.","ACwvu.OP.",1,FALSE,FALSE,0.535,0.535,0,0.73,2,"","&amp;L&amp;""Courier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localSheetId="0" hidden="1">{TRUE,TRUE,-1.25,-15.5,484.5,279.75,FALSE,FALSE,TRUE,TRUE,0,1,#N/A,1,#N/A,5.691056910569106,21.066666666666666,1,FALSE,FALSE,3,TRUE,1,FALSE,75,"Swvu.OP.","ACwvu.OP.",1,FALSE,FALSE,0.535,0.535,0,0.73,2,"","&amp;L&amp;""Courier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hidden="1">{TRUE,TRUE,-1.25,-15.5,484.5,279.75,FALSE,FALSE,TRUE,TRUE,0,1,#N/A,1,#N/A,5.691056910569106,21.066666666666666,1,FALSE,FALSE,3,TRUE,1,FALSE,75,"Swvu.OP.","ACwvu.OP.",1,FALSE,FALSE,0.535,0.535,0,0.73,2,"","&amp;L&amp;""Courier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localSheetId="1" hidden="1">{TRUE,TRUE,-1.25,-15.5,484.5,279.75,FALSE,FALSE,TRUE,TRUE,0,3,#N/A,1,#N/A,6.545454545454545,15.55,1,FALSE,FALSE,3,TRUE,1,FALSE,100,"Swvu.WP1.","ACwvu.WP1.",1,FALSE,FALSE,0.25,0.25,0.25,0.25,1,"","&amp;L&amp;D &amp;T NBW&amp;C&amp;P&amp;R&amp;F",FALSE,FALSE,FALSE,FALSE,1,100,#N/A,#N/A,FALSE,FALSE,#N/A,#N/A,FALSE,FALSE}</definedName>
    <definedName name="wvu.WP1." localSheetId="0" hidden="1">{TRUE,TRUE,-1.25,-15.5,484.5,279.75,FALSE,FALSE,TRUE,TRUE,0,3,#N/A,1,#N/A,6.545454545454545,15.55,1,FALSE,FALSE,3,TRUE,1,FALSE,100,"Swvu.WP1.","ACwvu.WP1.",1,FALSE,FALSE,0.25,0.25,0.25,0.25,1,"","&amp;L&amp;D &amp;T NBW&amp;C&amp;P&amp;R&amp;F",FALSE,FALSE,FALSE,FALSE,1,100,#N/A,#N/A,FALSE,FALSE,#N/A,#N/A,FALSE,FALSE}</definedName>
    <definedName name="wvu.WP1." hidden="1">{TRUE,TRUE,-1.25,-15.5,484.5,279.75,FALSE,FALSE,TRUE,TRUE,0,3,#N/A,1,#N/A,6.545454545454545,15.55,1,FALSE,FALSE,3,TRUE,1,FALSE,100,"Swvu.WP1.","ACwvu.WP1.",1,FALSE,FALSE,0.25,0.25,0.25,0.25,1,"","&amp;L&amp;D &amp;T NBW&amp;C&amp;P&amp;R&amp;F",FALSE,FALSE,FALSE,FALSE,1,100,#N/A,#N/A,FALSE,FALSE,#N/A,#N/A,FALSE,FALSE}</definedName>
    <definedName name="X" localSheetId="1" hidden="1">{"New Mexico Rate Base",#N/A,FALSE,"New Mexico";"New Mexico Net Operating Earnings",#N/A,FALSE,"New Mexico";"New Mexico Retail Allocators",#N/A,FALSE,"New Mexico"}</definedName>
    <definedName name="X" hidden="1">{"New Mexico Rate Base",#N/A,FALSE,"New Mexico";"New Mexico Net Operating Earnings",#N/A,FALSE,"New Mexico";"New Mexico Retail Allocators",#N/A,FALSE,"New Mexico"}</definedName>
    <definedName name="Z_055ABE5A_5E06_11D2_8EED_0008C7BCAF29_.wvu.PrintArea" hidden="1">#REF!</definedName>
    <definedName name="Z_055ABE5A_5E06_11D2_8EED_0008C7BCAF29_.wvu.PrintTitles" hidden="1">#REF!</definedName>
    <definedName name="Z_055ABE69_5E06_11D2_8EED_0008C7BCAF29_.wvu.PrintArea" hidden="1">#REF!</definedName>
    <definedName name="Z_055ABE69_5E06_11D2_8EED_0008C7BCAF29_.wvu.PrintTitles" hidden="1">#REF!</definedName>
    <definedName name="Z_055ABE76_5E06_11D2_8EED_0008C7BCAF29_.wvu.PrintArea" hidden="1">#REF!</definedName>
    <definedName name="Z_055ABE76_5E06_11D2_8EED_0008C7BCAF29_.wvu.PrintTitles" hidden="1">#REF!,#REF!</definedName>
    <definedName name="Z_055ABE84_5E06_11D2_8EED_0008C7BCAF29_.wvu.PrintArea" hidden="1">#REF!</definedName>
    <definedName name="Z_055ABE84_5E06_11D2_8EED_0008C7BCAF29_.wvu.PrintTitles" hidden="1">#REF!</definedName>
    <definedName name="Z_055ABE93_5E06_11D2_8EED_0008C7BCAF29_.wvu.PrintArea" hidden="1">#REF!</definedName>
    <definedName name="Z_055ABE93_5E06_11D2_8EED_0008C7BCAF29_.wvu.PrintTitles" hidden="1">#REF!</definedName>
    <definedName name="Z_055ABEA0_5E06_11D2_8EED_0008C7BCAF29_.wvu.PrintArea" hidden="1">#REF!</definedName>
    <definedName name="Z_055ABEA0_5E06_11D2_8EED_0008C7BCAF29_.wvu.PrintTitles" hidden="1">#REF!,#REF!</definedName>
    <definedName name="Z_05DE23E1_1046_11D2_8E70_0008C77C0743_.wvu.PrintArea" hidden="1">#REF!</definedName>
    <definedName name="Z_05DE23E1_1046_11D2_8E70_0008C77C0743_.wvu.PrintTitles" hidden="1">#REF!,#REF!</definedName>
    <definedName name="Z_05DE23E4_1046_11D2_8E70_0008C77C0743_.wvu.PrintArea" hidden="1">#REF!</definedName>
    <definedName name="Z_05DE23E4_1046_11D2_8E70_0008C77C0743_.wvu.PrintTitles" hidden="1">#REF!</definedName>
    <definedName name="Z_05DE23E9_1046_11D2_8E70_0008C77C0743_.wvu.PrintArea" hidden="1">#REF!</definedName>
    <definedName name="Z_05DE23E9_1046_11D2_8E70_0008C77C0743_.wvu.PrintTitles" hidden="1">#REF!,#REF!</definedName>
    <definedName name="Z_05DE23EB_1046_11D2_8E70_0008C77C0743_.wvu.PrintArea" hidden="1">#REF!</definedName>
    <definedName name="Z_05DE23EB_1046_11D2_8E70_0008C77C0743_.wvu.PrintTitles" hidden="1">#REF!,#REF!</definedName>
    <definedName name="Z_05DE23EE_1046_11D2_8E70_0008C77C0743_.wvu.PrintArea" hidden="1">#REF!</definedName>
    <definedName name="Z_05DE23EE_1046_11D2_8E70_0008C77C0743_.wvu.PrintTitles" hidden="1">#REF!</definedName>
    <definedName name="Z_05DE23F3_1046_11D2_8E70_0008C77C0743_.wvu.PrintArea" hidden="1">#REF!</definedName>
    <definedName name="Z_05DE23F3_1046_11D2_8E70_0008C77C0743_.wvu.PrintTitles" hidden="1">#REF!,#REF!</definedName>
    <definedName name="Z_05DE23F6_1046_11D2_8E70_0008C77C0743_.wvu.PrintArea" hidden="1">#REF!</definedName>
    <definedName name="Z_05DE23F6_1046_11D2_8E70_0008C77C0743_.wvu.PrintTitles" hidden="1">#REF!,#REF!</definedName>
    <definedName name="Z_0CE6A482_5DEF_11D2_8EC3_0008C77C0743_.wvu.PrintArea" hidden="1">#REF!</definedName>
    <definedName name="Z_0CE6A482_5DEF_11D2_8EC3_0008C77C0743_.wvu.PrintTitles" hidden="1">#REF!</definedName>
    <definedName name="Z_0CE6A491_5DEF_11D2_8EC3_0008C77C0743_.wvu.PrintArea" hidden="1">#REF!</definedName>
    <definedName name="Z_0CE6A491_5DEF_11D2_8EC3_0008C77C0743_.wvu.PrintTitles" hidden="1">#REF!</definedName>
    <definedName name="Z_0CE6A49E_5DEF_11D2_8EC3_0008C77C0743_.wvu.PrintArea" hidden="1">#REF!</definedName>
    <definedName name="Z_0CE6A49E_5DEF_11D2_8EC3_0008C77C0743_.wvu.PrintTitles" hidden="1">#REF!,#REF!</definedName>
    <definedName name="Z_0CE6A4AB_5DEF_11D2_8EC3_0008C77C0743_.wvu.PrintArea" hidden="1">#REF!</definedName>
    <definedName name="Z_0CE6A4AB_5DEF_11D2_8EC3_0008C77C0743_.wvu.PrintTitles" hidden="1">#REF!</definedName>
    <definedName name="Z_0CE6A4BA_5DEF_11D2_8EC3_0008C77C0743_.wvu.PrintArea" hidden="1">#REF!</definedName>
    <definedName name="Z_0CE6A4BA_5DEF_11D2_8EC3_0008C77C0743_.wvu.PrintTitles" hidden="1">#REF!</definedName>
    <definedName name="Z_0CE6A4C7_5DEF_11D2_8EC3_0008C77C0743_.wvu.PrintArea" hidden="1">#REF!</definedName>
    <definedName name="Z_0CE6A4C7_5DEF_11D2_8EC3_0008C77C0743_.wvu.PrintTitles" hidden="1">#REF!,#REF!</definedName>
    <definedName name="Z_0CE6A4D4_5DEF_11D2_8EC3_0008C77C0743_.wvu.PrintArea" hidden="1">#REF!</definedName>
    <definedName name="Z_0CE6A4D4_5DEF_11D2_8EC3_0008C77C0743_.wvu.PrintTitles" hidden="1">#REF!</definedName>
    <definedName name="Z_0CE6A4E3_5DEF_11D2_8EC3_0008C77C0743_.wvu.PrintArea" hidden="1">#REF!</definedName>
    <definedName name="Z_0CE6A4E3_5DEF_11D2_8EC3_0008C77C0743_.wvu.PrintTitles" hidden="1">#REF!</definedName>
    <definedName name="Z_0CE6A4F0_5DEF_11D2_8EC3_0008C77C0743_.wvu.PrintArea" hidden="1">#REF!</definedName>
    <definedName name="Z_0CE6A4F0_5DEF_11D2_8EC3_0008C77C0743_.wvu.PrintTitles" hidden="1">#REF!,#REF!</definedName>
    <definedName name="Z_0CE6A4FD_5DEF_11D2_8EC3_0008C77C0743_.wvu.PrintArea" hidden="1">#REF!</definedName>
    <definedName name="Z_0CE6A4FD_5DEF_11D2_8EC3_0008C77C0743_.wvu.PrintTitles" hidden="1">#REF!</definedName>
    <definedName name="Z_0CE6A50C_5DEF_11D2_8EC3_0008C77C0743_.wvu.PrintArea" hidden="1">#REF!</definedName>
    <definedName name="Z_0CE6A50C_5DEF_11D2_8EC3_0008C77C0743_.wvu.PrintTitles" hidden="1">#REF!</definedName>
    <definedName name="Z_0CE6A519_5DEF_11D2_8EC3_0008C77C0743_.wvu.PrintArea" hidden="1">#REF!</definedName>
    <definedName name="Z_0CE6A519_5DEF_11D2_8EC3_0008C77C0743_.wvu.PrintTitles" hidden="1">#REF!,#REF!</definedName>
    <definedName name="Z_0E8DEF60_5D61_11D2_8EEB_0008C7BCAF29_.wvu.PrintArea" hidden="1">#REF!</definedName>
    <definedName name="Z_0E8DEF60_5D61_11D2_8EEB_0008C7BCAF29_.wvu.PrintTitles" hidden="1">#REF!,#REF!</definedName>
    <definedName name="Z_0E8DEF63_5D61_11D2_8EEB_0008C7BCAF29_.wvu.PrintArea" hidden="1">#REF!</definedName>
    <definedName name="Z_0E8DEF63_5D61_11D2_8EEB_0008C7BCAF29_.wvu.PrintTitles" hidden="1">#REF!</definedName>
    <definedName name="Z_0E8DEF68_5D61_11D2_8EEB_0008C7BCAF29_.wvu.PrintArea" hidden="1">#REF!</definedName>
    <definedName name="Z_0E8DEF68_5D61_11D2_8EEB_0008C7BCAF29_.wvu.PrintTitles" hidden="1">#REF!,#REF!</definedName>
    <definedName name="Z_0E8DEF6A_5D61_11D2_8EEB_0008C7BCAF29_.wvu.PrintArea" hidden="1">#REF!</definedName>
    <definedName name="Z_0E8DEF6A_5D61_11D2_8EEB_0008C7BCAF29_.wvu.PrintTitles" hidden="1">#REF!,#REF!</definedName>
    <definedName name="Z_0E8DEF6D_5D61_11D2_8EEB_0008C7BCAF29_.wvu.PrintArea" hidden="1">#REF!</definedName>
    <definedName name="Z_0E8DEF6D_5D61_11D2_8EEB_0008C7BCAF29_.wvu.PrintTitles" hidden="1">#REF!</definedName>
    <definedName name="Z_0E8DEF72_5D61_11D2_8EEB_0008C7BCAF29_.wvu.PrintArea" hidden="1">#REF!</definedName>
    <definedName name="Z_0E8DEF72_5D61_11D2_8EEB_0008C7BCAF29_.wvu.PrintTitles" hidden="1">#REF!,#REF!</definedName>
    <definedName name="Z_0E8DEF75_5D61_11D2_8EEB_0008C7BCAF29_.wvu.PrintArea" hidden="1">#REF!</definedName>
    <definedName name="Z_0E8DEF75_5D61_11D2_8EEB_0008C7BCAF29_.wvu.PrintTitles" hidden="1">#REF!,#REF!</definedName>
    <definedName name="Z_179EFDC8_A1B1_11D3_8FA9_0008C7809E09_.wvu.PrintArea" hidden="1">#REF!</definedName>
    <definedName name="Z_179EFDC8_A1B1_11D3_8FA9_0008C7809E09_.wvu.PrintTitles" hidden="1">#REF!,#REF!</definedName>
    <definedName name="Z_179EFDC9_A1B1_11D3_8FA9_0008C7809E09_.wvu.PrintArea" hidden="1">#REF!</definedName>
    <definedName name="Z_179EFDC9_A1B1_11D3_8FA9_0008C7809E09_.wvu.PrintTitles" hidden="1">#REF!,#REF!</definedName>
    <definedName name="Z_179EFDCA_A1B1_11D3_8FA9_0008C7809E09_.wvu.PrintArea" hidden="1">#REF!</definedName>
    <definedName name="Z_179EFDCA_A1B1_11D3_8FA9_0008C7809E09_.wvu.PrintTitles" hidden="1">#REF!,#REF!</definedName>
    <definedName name="Z_179EFDCB_A1B1_11D3_8FA9_0008C7809E09_.wvu.PrintArea" hidden="1">#REF!</definedName>
    <definedName name="Z_179EFDCB_A1B1_11D3_8FA9_0008C7809E09_.wvu.PrintTitles" hidden="1">#REF!,#REF!</definedName>
    <definedName name="Z_179EFDCC_A1B1_11D3_8FA9_0008C7809E09_.wvu.PrintArea" hidden="1">#REF!</definedName>
    <definedName name="Z_179EFDCC_A1B1_11D3_8FA9_0008C7809E09_.wvu.PrintTitles" hidden="1">#REF!,#REF!</definedName>
    <definedName name="Z_179EFDCD_A1B1_11D3_8FA9_0008C7809E09_.wvu.PrintArea" hidden="1">#REF!</definedName>
    <definedName name="Z_179EFDCD_A1B1_11D3_8FA9_0008C7809E09_.wvu.PrintTitles" hidden="1">#REF!,#REF!</definedName>
    <definedName name="Z_179EFDCE_A1B1_11D3_8FA9_0008C7809E09_.wvu.PrintArea" hidden="1">#REF!</definedName>
    <definedName name="Z_179EFDCE_A1B1_11D3_8FA9_0008C7809E09_.wvu.PrintTitles" hidden="1">#REF!,#REF!</definedName>
    <definedName name="Z_179EFDCF_A1B1_11D3_8FA9_0008C7809E09_.wvu.PrintArea" hidden="1">#REF!</definedName>
    <definedName name="Z_179EFDCF_A1B1_11D3_8FA9_0008C7809E09_.wvu.PrintTitles" hidden="1">#REF!,#REF!</definedName>
    <definedName name="Z_179EFDD0_A1B1_11D3_8FA9_0008C7809E09_.wvu.PrintArea" hidden="1">#REF!</definedName>
    <definedName name="Z_179EFDD0_A1B1_11D3_8FA9_0008C7809E09_.wvu.PrintTitles" hidden="1">#REF!,#REF!</definedName>
    <definedName name="Z_179EFDD1_A1B1_11D3_8FA9_0008C7809E09_.wvu.PrintArea" hidden="1">#REF!</definedName>
    <definedName name="Z_179EFDD1_A1B1_11D3_8FA9_0008C7809E09_.wvu.PrintTitles" hidden="1">#REF!,#REF!</definedName>
    <definedName name="Z_179EFDD2_A1B1_11D3_8FA9_0008C7809E09_.wvu.PrintArea" hidden="1">#REF!</definedName>
    <definedName name="Z_179EFDD2_A1B1_11D3_8FA9_0008C7809E09_.wvu.PrintTitles" hidden="1">#REF!,#REF!</definedName>
    <definedName name="Z_179EFDD3_A1B1_11D3_8FA9_0008C7809E09_.wvu.PrintArea" hidden="1">#REF!</definedName>
    <definedName name="Z_179EFDD3_A1B1_11D3_8FA9_0008C7809E09_.wvu.PrintTitles" hidden="1">#REF!,#REF!</definedName>
    <definedName name="Z_179EFDD4_A1B1_11D3_8FA9_0008C7809E09_.wvu.PrintArea" hidden="1">#REF!</definedName>
    <definedName name="Z_179EFDD4_A1B1_11D3_8FA9_0008C7809E09_.wvu.PrintTitles" hidden="1">#REF!,#REF!</definedName>
    <definedName name="Z_179EFDD5_A1B1_11D3_8FA9_0008C7809E09_.wvu.PrintArea" hidden="1">#REF!</definedName>
    <definedName name="Z_179EFDD5_A1B1_11D3_8FA9_0008C7809E09_.wvu.PrintTitles" hidden="1">#REF!,#REF!</definedName>
    <definedName name="Z_179EFDD6_A1B1_11D3_8FA9_0008C7809E09_.wvu.PrintArea" hidden="1">#REF!</definedName>
    <definedName name="Z_179EFDD6_A1B1_11D3_8FA9_0008C7809E09_.wvu.PrintTitles" hidden="1">#REF!,#REF!</definedName>
    <definedName name="Z_179EFDD7_A1B1_11D3_8FA9_0008C7809E09_.wvu.PrintArea" hidden="1">#REF!</definedName>
    <definedName name="Z_179EFDD7_A1B1_11D3_8FA9_0008C7809E09_.wvu.PrintTitles" hidden="1">#REF!,#REF!</definedName>
    <definedName name="Z_179EFDD8_A1B1_11D3_8FA9_0008C7809E09_.wvu.PrintArea" hidden="1">#REF!</definedName>
    <definedName name="Z_179EFDD8_A1B1_11D3_8FA9_0008C7809E09_.wvu.PrintTitles" hidden="1">#REF!,#REF!</definedName>
    <definedName name="Z_179EFDD9_A1B1_11D3_8FA9_0008C7809E09_.wvu.PrintArea" hidden="1">#REF!</definedName>
    <definedName name="Z_179EFDD9_A1B1_11D3_8FA9_0008C7809E09_.wvu.PrintTitles" hidden="1">#REF!,#REF!</definedName>
    <definedName name="Z_179EFDDA_A1B1_11D3_8FA9_0008C7809E09_.wvu.PrintArea" hidden="1">#REF!</definedName>
    <definedName name="Z_179EFDDA_A1B1_11D3_8FA9_0008C7809E09_.wvu.PrintTitles" hidden="1">#REF!,#REF!</definedName>
    <definedName name="Z_179EFDDB_A1B1_11D3_8FA9_0008C7809E09_.wvu.PrintArea" hidden="1">#REF!</definedName>
    <definedName name="Z_179EFDDB_A1B1_11D3_8FA9_0008C7809E09_.wvu.PrintTitles" hidden="1">#REF!,#REF!</definedName>
    <definedName name="Z_179EFDDC_A1B1_11D3_8FA9_0008C7809E09_.wvu.PrintArea" hidden="1">#REF!</definedName>
    <definedName name="Z_179EFDDC_A1B1_11D3_8FA9_0008C7809E09_.wvu.PrintTitles" hidden="1">#REF!,#REF!</definedName>
    <definedName name="Z_179EFDDD_A1B1_11D3_8FA9_0008C7809E09_.wvu.PrintArea" hidden="1">#REF!</definedName>
    <definedName name="Z_179EFDDD_A1B1_11D3_8FA9_0008C7809E09_.wvu.PrintTitles" hidden="1">#REF!,#REF!</definedName>
    <definedName name="Z_179EFDDE_A1B1_11D3_8FA9_0008C7809E09_.wvu.PrintArea" hidden="1">#REF!</definedName>
    <definedName name="Z_179EFDDE_A1B1_11D3_8FA9_0008C7809E09_.wvu.PrintTitles" hidden="1">#REF!,#REF!</definedName>
    <definedName name="Z_179EFDDF_A1B1_11D3_8FA9_0008C7809E09_.wvu.PrintArea" hidden="1">#REF!</definedName>
    <definedName name="Z_179EFDDF_A1B1_11D3_8FA9_0008C7809E09_.wvu.PrintTitles" hidden="1">#REF!,#REF!</definedName>
    <definedName name="Z_179EFDE0_A1B1_11D3_8FA9_0008C7809E09_.wvu.PrintArea" hidden="1">#REF!</definedName>
    <definedName name="Z_179EFDE0_A1B1_11D3_8FA9_0008C7809E09_.wvu.PrintTitles" hidden="1">#REF!,#REF!</definedName>
    <definedName name="Z_179EFDE1_A1B1_11D3_8FA9_0008C7809E09_.wvu.PrintArea" hidden="1">#REF!</definedName>
    <definedName name="Z_179EFDE1_A1B1_11D3_8FA9_0008C7809E09_.wvu.PrintTitles" hidden="1">#REF!,#REF!</definedName>
    <definedName name="Z_179EFDE2_A1B1_11D3_8FA9_0008C7809E09_.wvu.PrintArea" hidden="1">#REF!</definedName>
    <definedName name="Z_179EFDE2_A1B1_11D3_8FA9_0008C7809E09_.wvu.PrintTitles" hidden="1">#REF!,#REF!</definedName>
    <definedName name="Z_179EFDE3_A1B1_11D3_8FA9_0008C7809E09_.wvu.PrintArea" hidden="1">#REF!</definedName>
    <definedName name="Z_179EFDE3_A1B1_11D3_8FA9_0008C7809E09_.wvu.PrintTitles" hidden="1">#REF!,#REF!</definedName>
    <definedName name="Z_179EFDE4_A1B1_11D3_8FA9_0008C7809E09_.wvu.PrintArea" hidden="1">#REF!</definedName>
    <definedName name="Z_179EFDE4_A1B1_11D3_8FA9_0008C7809E09_.wvu.PrintTitles" hidden="1">#REF!,#REF!</definedName>
    <definedName name="Z_179EFDE5_A1B1_11D3_8FA9_0008C7809E09_.wvu.PrintArea" hidden="1">#REF!</definedName>
    <definedName name="Z_179EFDE5_A1B1_11D3_8FA9_0008C7809E09_.wvu.PrintTitles" hidden="1">#REF!,#REF!</definedName>
    <definedName name="Z_179EFDE6_A1B1_11D3_8FA9_0008C7809E09_.wvu.PrintArea" hidden="1">#REF!</definedName>
    <definedName name="Z_179EFDE6_A1B1_11D3_8FA9_0008C7809E09_.wvu.PrintTitles" hidden="1">#REF!</definedName>
    <definedName name="Z_179EFDE7_A1B1_11D3_8FA9_0008C7809E09_.wvu.PrintArea" hidden="1">#REF!</definedName>
    <definedName name="Z_179EFDE7_A1B1_11D3_8FA9_0008C7809E09_.wvu.PrintTitles" hidden="1">#REF!</definedName>
    <definedName name="Z_179EFDE8_A1B1_11D3_8FA9_0008C7809E09_.wvu.PrintArea" hidden="1">#REF!</definedName>
    <definedName name="Z_179EFDE8_A1B1_11D3_8FA9_0008C7809E09_.wvu.PrintTitles" hidden="1">#REF!</definedName>
    <definedName name="Z_179EFDE9_A1B1_11D3_8FA9_0008C7809E09_.wvu.PrintArea" hidden="1">#REF!</definedName>
    <definedName name="Z_179EFDE9_A1B1_11D3_8FA9_0008C7809E09_.wvu.PrintTitles" hidden="1">#REF!</definedName>
    <definedName name="Z_179EFDEA_A1B1_11D3_8FA9_0008C7809E09_.wvu.PrintArea" hidden="1">#REF!</definedName>
    <definedName name="Z_179EFDEA_A1B1_11D3_8FA9_0008C7809E09_.wvu.PrintTitles" hidden="1">#REF!</definedName>
    <definedName name="Z_179EFDEB_A1B1_11D3_8FA9_0008C7809E09_.wvu.PrintArea" hidden="1">#REF!</definedName>
    <definedName name="Z_179EFDEB_A1B1_11D3_8FA9_0008C7809E09_.wvu.PrintTitles" hidden="1">#REF!</definedName>
    <definedName name="Z_179EFDEC_A1B1_11D3_8FA9_0008C7809E09_.wvu.PrintArea" hidden="1">#REF!</definedName>
    <definedName name="Z_179EFDEC_A1B1_11D3_8FA9_0008C7809E09_.wvu.PrintTitles" hidden="1">#REF!</definedName>
    <definedName name="Z_179EFDED_A1B1_11D3_8FA9_0008C7809E09_.wvu.PrintArea" hidden="1">#REF!</definedName>
    <definedName name="Z_179EFDED_A1B1_11D3_8FA9_0008C7809E09_.wvu.PrintTitles" hidden="1">#REF!</definedName>
    <definedName name="Z_179EFDEE_A1B1_11D3_8FA9_0008C7809E09_.wvu.PrintArea" hidden="1">#REF!</definedName>
    <definedName name="Z_179EFDEE_A1B1_11D3_8FA9_0008C7809E09_.wvu.PrintTitles" hidden="1">#REF!</definedName>
    <definedName name="Z_179EFDEF_A1B1_11D3_8FA9_0008C7809E09_.wvu.PrintArea" hidden="1">#REF!</definedName>
    <definedName name="Z_179EFDEF_A1B1_11D3_8FA9_0008C7809E09_.wvu.PrintTitles" hidden="1">#REF!</definedName>
    <definedName name="Z_179EFDF0_A1B1_11D3_8FA9_0008C7809E09_.wvu.PrintArea" hidden="1">#REF!</definedName>
    <definedName name="Z_179EFDF0_A1B1_11D3_8FA9_0008C7809E09_.wvu.PrintTitles" hidden="1">#REF!</definedName>
    <definedName name="Z_179EFDF1_A1B1_11D3_8FA9_0008C7809E09_.wvu.PrintArea" hidden="1">#REF!</definedName>
    <definedName name="Z_179EFDF1_A1B1_11D3_8FA9_0008C7809E09_.wvu.PrintTitles" hidden="1">#REF!</definedName>
    <definedName name="Z_179EFDF2_A1B1_11D3_8FA9_0008C7809E09_.wvu.PrintArea" hidden="1">#REF!</definedName>
    <definedName name="Z_179EFDF2_A1B1_11D3_8FA9_0008C7809E09_.wvu.PrintTitles" hidden="1">#REF!</definedName>
    <definedName name="Z_179EFDF3_A1B1_11D3_8FA9_0008C7809E09_.wvu.PrintArea" hidden="1">#REF!</definedName>
    <definedName name="Z_179EFDF3_A1B1_11D3_8FA9_0008C7809E09_.wvu.PrintTitles" hidden="1">#REF!,#REF!</definedName>
    <definedName name="Z_179EFDF4_A1B1_11D3_8FA9_0008C7809E09_.wvu.PrintArea" hidden="1">#REF!</definedName>
    <definedName name="Z_179EFDF4_A1B1_11D3_8FA9_0008C7809E09_.wvu.PrintTitles" hidden="1">#REF!,#REF!</definedName>
    <definedName name="Z_179EFDF5_A1B1_11D3_8FA9_0008C7809E09_.wvu.PrintArea" hidden="1">#REF!</definedName>
    <definedName name="Z_179EFDF5_A1B1_11D3_8FA9_0008C7809E09_.wvu.PrintTitles" hidden="1">#REF!,#REF!</definedName>
    <definedName name="Z_179EFDF6_A1B1_11D3_8FA9_0008C7809E09_.wvu.PrintArea" hidden="1">#REF!</definedName>
    <definedName name="Z_179EFDF6_A1B1_11D3_8FA9_0008C7809E09_.wvu.PrintTitles" hidden="1">#REF!,#REF!</definedName>
    <definedName name="Z_179EFDF7_A1B1_11D3_8FA9_0008C7809E09_.wvu.PrintArea" hidden="1">#REF!</definedName>
    <definedName name="Z_179EFDF7_A1B1_11D3_8FA9_0008C7809E09_.wvu.PrintTitles" hidden="1">#REF!,#REF!</definedName>
    <definedName name="Z_179EFDF8_A1B1_11D3_8FA9_0008C7809E09_.wvu.PrintArea" hidden="1">#REF!</definedName>
    <definedName name="Z_179EFDF8_A1B1_11D3_8FA9_0008C7809E09_.wvu.PrintTitles" hidden="1">#REF!,#REF!</definedName>
    <definedName name="Z_179EFDF9_A1B1_11D3_8FA9_0008C7809E09_.wvu.PrintArea" hidden="1">#REF!</definedName>
    <definedName name="Z_179EFDF9_A1B1_11D3_8FA9_0008C7809E09_.wvu.PrintTitles" hidden="1">#REF!,#REF!</definedName>
    <definedName name="Z_179EFDFA_A1B1_11D3_8FA9_0008C7809E09_.wvu.PrintArea" hidden="1">#REF!</definedName>
    <definedName name="Z_179EFDFA_A1B1_11D3_8FA9_0008C7809E09_.wvu.PrintTitles" hidden="1">#REF!,#REF!</definedName>
    <definedName name="Z_179EFDFB_A1B1_11D3_8FA9_0008C7809E09_.wvu.PrintArea" hidden="1">#REF!</definedName>
    <definedName name="Z_179EFDFB_A1B1_11D3_8FA9_0008C7809E09_.wvu.PrintTitles" hidden="1">#REF!,#REF!</definedName>
    <definedName name="Z_179EFDFC_A1B1_11D3_8FA9_0008C7809E09_.wvu.PrintArea" hidden="1">#REF!</definedName>
    <definedName name="Z_179EFDFC_A1B1_11D3_8FA9_0008C7809E09_.wvu.PrintTitles" hidden="1">#REF!,#REF!</definedName>
    <definedName name="Z_179EFDFD_A1B1_11D3_8FA9_0008C7809E09_.wvu.PrintArea" hidden="1">#REF!</definedName>
    <definedName name="Z_179EFDFD_A1B1_11D3_8FA9_0008C7809E09_.wvu.PrintTitles" hidden="1">#REF!,#REF!</definedName>
    <definedName name="Z_179EFDFE_A1B1_11D3_8FA9_0008C7809E09_.wvu.PrintArea" hidden="1">#REF!</definedName>
    <definedName name="Z_179EFDFE_A1B1_11D3_8FA9_0008C7809E09_.wvu.PrintTitles" hidden="1">#REF!,#REF!</definedName>
    <definedName name="Z_179EFDFF_A1B1_11D3_8FA9_0008C7809E09_.wvu.PrintArea" hidden="1">#REF!</definedName>
    <definedName name="Z_179EFDFF_A1B1_11D3_8FA9_0008C7809E09_.wvu.PrintTitles" hidden="1">#REF!,#REF!</definedName>
    <definedName name="Z_179EFE00_A1B1_11D3_8FA9_0008C7809E09_.wvu.PrintArea" hidden="1">#REF!</definedName>
    <definedName name="Z_179EFE00_A1B1_11D3_8FA9_0008C7809E09_.wvu.PrintTitles" hidden="1">#REF!,#REF!</definedName>
    <definedName name="Z_179EFE01_A1B1_11D3_8FA9_0008C7809E09_.wvu.PrintArea" hidden="1">#REF!</definedName>
    <definedName name="Z_179EFE01_A1B1_11D3_8FA9_0008C7809E09_.wvu.PrintTitles" hidden="1">#REF!,#REF!</definedName>
    <definedName name="Z_179EFE02_A1B1_11D3_8FA9_0008C7809E09_.wvu.PrintArea" hidden="1">#REF!</definedName>
    <definedName name="Z_179EFE02_A1B1_11D3_8FA9_0008C7809E09_.wvu.PrintTitles" hidden="1">#REF!,#REF!</definedName>
    <definedName name="Z_179EFE03_A1B1_11D3_8FA9_0008C7809E09_.wvu.PrintArea" hidden="1">#REF!</definedName>
    <definedName name="Z_179EFE03_A1B1_11D3_8FA9_0008C7809E09_.wvu.PrintTitles" hidden="1">#REF!,#REF!</definedName>
    <definedName name="Z_179EFE04_A1B1_11D3_8FA9_0008C7809E09_.wvu.PrintArea" hidden="1">#REF!</definedName>
    <definedName name="Z_179EFE04_A1B1_11D3_8FA9_0008C7809E09_.wvu.PrintTitles" hidden="1">#REF!,#REF!</definedName>
    <definedName name="Z_179EFE05_A1B1_11D3_8FA9_0008C7809E09_.wvu.PrintArea" hidden="1">#REF!</definedName>
    <definedName name="Z_179EFE05_A1B1_11D3_8FA9_0008C7809E09_.wvu.PrintTitles" hidden="1">#REF!,#REF!</definedName>
    <definedName name="Z_179EFE06_A1B1_11D3_8FA9_0008C7809E09_.wvu.PrintArea" hidden="1">#REF!</definedName>
    <definedName name="Z_179EFE06_A1B1_11D3_8FA9_0008C7809E09_.wvu.PrintTitles" hidden="1">#REF!,#REF!</definedName>
    <definedName name="Z_179EFE07_A1B1_11D3_8FA9_0008C7809E09_.wvu.PrintArea" hidden="1">#REF!</definedName>
    <definedName name="Z_179EFE07_A1B1_11D3_8FA9_0008C7809E09_.wvu.PrintTitles" hidden="1">#REF!,#REF!</definedName>
    <definedName name="Z_179EFE08_A1B1_11D3_8FA9_0008C7809E09_.wvu.PrintArea" hidden="1">#REF!</definedName>
    <definedName name="Z_179EFE08_A1B1_11D3_8FA9_0008C7809E09_.wvu.PrintTitles" hidden="1">#REF!,#REF!</definedName>
    <definedName name="Z_179EFE09_A1B1_11D3_8FA9_0008C7809E09_.wvu.PrintArea" hidden="1">#REF!</definedName>
    <definedName name="Z_179EFE09_A1B1_11D3_8FA9_0008C7809E09_.wvu.PrintTitles" hidden="1">#REF!,#REF!</definedName>
    <definedName name="Z_179EFE0A_A1B1_11D3_8FA9_0008C7809E09_.wvu.PrintArea" hidden="1">#REF!</definedName>
    <definedName name="Z_179EFE0A_A1B1_11D3_8FA9_0008C7809E09_.wvu.PrintTitles" hidden="1">#REF!,#REF!</definedName>
    <definedName name="Z_179EFE0B_A1B1_11D3_8FA9_0008C7809E09_.wvu.PrintArea" hidden="1">#REF!</definedName>
    <definedName name="Z_179EFE0B_A1B1_11D3_8FA9_0008C7809E09_.wvu.PrintTitles" hidden="1">#REF!,#REF!</definedName>
    <definedName name="Z_179EFE0C_A1B1_11D3_8FA9_0008C7809E09_.wvu.PrintArea" hidden="1">#REF!</definedName>
    <definedName name="Z_179EFE0C_A1B1_11D3_8FA9_0008C7809E09_.wvu.PrintTitles" hidden="1">#REF!,#REF!</definedName>
    <definedName name="Z_179EFE0D_A1B1_11D3_8FA9_0008C7809E09_.wvu.PrintArea" hidden="1">#REF!</definedName>
    <definedName name="Z_179EFE0D_A1B1_11D3_8FA9_0008C7809E09_.wvu.PrintTitles" hidden="1">#REF!,#REF!</definedName>
    <definedName name="Z_179EFE0E_A1B1_11D3_8FA9_0008C7809E09_.wvu.PrintArea" hidden="1">#REF!</definedName>
    <definedName name="Z_179EFE0E_A1B1_11D3_8FA9_0008C7809E09_.wvu.PrintTitles" hidden="1">#REF!,#REF!</definedName>
    <definedName name="Z_179EFE0F_A1B1_11D3_8FA9_0008C7809E09_.wvu.PrintArea" hidden="1">#REF!</definedName>
    <definedName name="Z_179EFE0F_A1B1_11D3_8FA9_0008C7809E09_.wvu.PrintTitles" hidden="1">#REF!,#REF!</definedName>
    <definedName name="Z_179EFE10_A1B1_11D3_8FA9_0008C7809E09_.wvu.PrintArea" hidden="1">#REF!</definedName>
    <definedName name="Z_179EFE10_A1B1_11D3_8FA9_0008C7809E09_.wvu.PrintTitles" hidden="1">#REF!,#REF!</definedName>
    <definedName name="Z_179EFE11_A1B1_11D3_8FA9_0008C7809E09_.wvu.PrintArea" hidden="1">#REF!</definedName>
    <definedName name="Z_179EFE11_A1B1_11D3_8FA9_0008C7809E09_.wvu.PrintTitles" hidden="1">#REF!,#REF!</definedName>
    <definedName name="Z_179EFE12_A1B1_11D3_8FA9_0008C7809E09_.wvu.PrintArea" hidden="1">#REF!</definedName>
    <definedName name="Z_179EFE12_A1B1_11D3_8FA9_0008C7809E09_.wvu.PrintTitles" hidden="1">#REF!,#REF!</definedName>
    <definedName name="Z_179EFE13_A1B1_11D3_8FA9_0008C7809E09_.wvu.PrintArea" hidden="1">#REF!</definedName>
    <definedName name="Z_179EFE13_A1B1_11D3_8FA9_0008C7809E09_.wvu.PrintTitles" hidden="1">#REF!,#REF!</definedName>
    <definedName name="Z_179EFE14_A1B1_11D3_8FA9_0008C7809E09_.wvu.PrintArea" hidden="1">#REF!</definedName>
    <definedName name="Z_179EFE14_A1B1_11D3_8FA9_0008C7809E09_.wvu.PrintTitles" hidden="1">#REF!,#REF!</definedName>
    <definedName name="Z_179EFE15_A1B1_11D3_8FA9_0008C7809E09_.wvu.PrintArea" hidden="1">#REF!</definedName>
    <definedName name="Z_179EFE15_A1B1_11D3_8FA9_0008C7809E09_.wvu.PrintTitles" hidden="1">#REF!,#REF!</definedName>
    <definedName name="Z_179EFE16_A1B1_11D3_8FA9_0008C7809E09_.wvu.PrintArea" hidden="1">#REF!</definedName>
    <definedName name="Z_179EFE16_A1B1_11D3_8FA9_0008C7809E09_.wvu.PrintTitles" hidden="1">#REF!,#REF!</definedName>
    <definedName name="Z_179EFE17_A1B1_11D3_8FA9_0008C7809E09_.wvu.PrintArea" hidden="1">#REF!</definedName>
    <definedName name="Z_179EFE17_A1B1_11D3_8FA9_0008C7809E09_.wvu.PrintTitles" hidden="1">#REF!,#REF!</definedName>
    <definedName name="Z_179EFE18_A1B1_11D3_8FA9_0008C7809E09_.wvu.PrintArea" hidden="1">#REF!</definedName>
    <definedName name="Z_179EFE18_A1B1_11D3_8FA9_0008C7809E09_.wvu.PrintTitles" hidden="1">#REF!,#REF!</definedName>
    <definedName name="Z_179EFE19_A1B1_11D3_8FA9_0008C7809E09_.wvu.PrintArea" hidden="1">#REF!</definedName>
    <definedName name="Z_179EFE19_A1B1_11D3_8FA9_0008C7809E09_.wvu.PrintTitles" hidden="1">#REF!,#REF!</definedName>
    <definedName name="Z_179EFE1A_A1B1_11D3_8FA9_0008C7809E09_.wvu.PrintArea" hidden="1">#REF!</definedName>
    <definedName name="Z_179EFE1A_A1B1_11D3_8FA9_0008C7809E09_.wvu.PrintTitles" hidden="1">#REF!,#REF!</definedName>
    <definedName name="Z_179EFE1B_A1B1_11D3_8FA9_0008C7809E09_.wvu.PrintArea" hidden="1">#REF!</definedName>
    <definedName name="Z_179EFE1B_A1B1_11D3_8FA9_0008C7809E09_.wvu.PrintTitles" hidden="1">#REF!,#REF!</definedName>
    <definedName name="Z_179EFE1C_A1B1_11D3_8FA9_0008C7809E09_.wvu.PrintArea" hidden="1">#REF!</definedName>
    <definedName name="Z_179EFE1C_A1B1_11D3_8FA9_0008C7809E09_.wvu.PrintTitles" hidden="1">#REF!,#REF!</definedName>
    <definedName name="Z_179EFE1D_A1B1_11D3_8FA9_0008C7809E09_.wvu.PrintArea" hidden="1">#REF!</definedName>
    <definedName name="Z_179EFE1D_A1B1_11D3_8FA9_0008C7809E09_.wvu.PrintTitles" hidden="1">#REF!,#REF!</definedName>
    <definedName name="Z_179EFE1E_A1B1_11D3_8FA9_0008C7809E09_.wvu.PrintArea" hidden="1">#REF!</definedName>
    <definedName name="Z_179EFE1E_A1B1_11D3_8FA9_0008C7809E09_.wvu.PrintTitles" hidden="1">#REF!,#REF!</definedName>
    <definedName name="Z_179EFE1F_A1B1_11D3_8FA9_0008C7809E09_.wvu.PrintArea" hidden="1">#REF!</definedName>
    <definedName name="Z_179EFE1F_A1B1_11D3_8FA9_0008C7809E09_.wvu.PrintTitles" hidden="1">#REF!,#REF!</definedName>
    <definedName name="Z_179EFE20_A1B1_11D3_8FA9_0008C7809E09_.wvu.PrintArea" hidden="1">#REF!</definedName>
    <definedName name="Z_179EFE20_A1B1_11D3_8FA9_0008C7809E09_.wvu.PrintTitles" hidden="1">#REF!,#REF!</definedName>
    <definedName name="Z_179EFE21_A1B1_11D3_8FA9_0008C7809E09_.wvu.PrintArea" hidden="1">#REF!</definedName>
    <definedName name="Z_179EFE21_A1B1_11D3_8FA9_0008C7809E09_.wvu.PrintTitles" hidden="1">#REF!,#REF!</definedName>
    <definedName name="Z_179EFE22_A1B1_11D3_8FA9_0008C7809E09_.wvu.PrintArea" hidden="1">#REF!</definedName>
    <definedName name="Z_179EFE22_A1B1_11D3_8FA9_0008C7809E09_.wvu.PrintTitles" hidden="1">#REF!,#REF!</definedName>
    <definedName name="Z_179EFE23_A1B1_11D3_8FA9_0008C7809E09_.wvu.PrintArea" hidden="1">#REF!</definedName>
    <definedName name="Z_179EFE23_A1B1_11D3_8FA9_0008C7809E09_.wvu.PrintTitles" hidden="1">#REF!,#REF!</definedName>
    <definedName name="Z_179EFE24_A1B1_11D3_8FA9_0008C7809E09_.wvu.PrintArea" hidden="1">#REF!</definedName>
    <definedName name="Z_179EFE24_A1B1_11D3_8FA9_0008C7809E09_.wvu.PrintTitles" hidden="1">#REF!,#REF!</definedName>
    <definedName name="Z_179EFE25_A1B1_11D3_8FA9_0008C7809E09_.wvu.PrintArea" hidden="1">#REF!</definedName>
    <definedName name="Z_179EFE25_A1B1_11D3_8FA9_0008C7809E09_.wvu.PrintTitles" hidden="1">#REF!,#REF!</definedName>
    <definedName name="Z_179EFE26_A1B1_11D3_8FA9_0008C7809E09_.wvu.PrintArea" hidden="1">#REF!</definedName>
    <definedName name="Z_179EFE26_A1B1_11D3_8FA9_0008C7809E09_.wvu.PrintTitles" hidden="1">#REF!,#REF!</definedName>
    <definedName name="Z_179EFE27_A1B1_11D3_8FA9_0008C7809E09_.wvu.PrintArea" hidden="1">#REF!</definedName>
    <definedName name="Z_179EFE27_A1B1_11D3_8FA9_0008C7809E09_.wvu.PrintTitles" hidden="1">#REF!,#REF!</definedName>
    <definedName name="Z_179EFE28_A1B1_11D3_8FA9_0008C7809E09_.wvu.PrintArea" hidden="1">#REF!</definedName>
    <definedName name="Z_179EFE28_A1B1_11D3_8FA9_0008C7809E09_.wvu.PrintTitles" hidden="1">#REF!,#REF!</definedName>
    <definedName name="Z_179EFE29_A1B1_11D3_8FA9_0008C7809E09_.wvu.PrintArea" hidden="1">#REF!</definedName>
    <definedName name="Z_179EFE29_A1B1_11D3_8FA9_0008C7809E09_.wvu.PrintTitles" hidden="1">#REF!,#REF!</definedName>
    <definedName name="Z_179EFE2A_A1B1_11D3_8FA9_0008C7809E09_.wvu.PrintArea" hidden="1">#REF!</definedName>
    <definedName name="Z_179EFE2A_A1B1_11D3_8FA9_0008C7809E09_.wvu.PrintTitles" hidden="1">#REF!,#REF!</definedName>
    <definedName name="Z_179EFE2B_A1B1_11D3_8FA9_0008C7809E09_.wvu.PrintArea" hidden="1">#REF!</definedName>
    <definedName name="Z_179EFE2B_A1B1_11D3_8FA9_0008C7809E09_.wvu.PrintTitles" hidden="1">#REF!,#REF!</definedName>
    <definedName name="Z_179EFE2C_A1B1_11D3_8FA9_0008C7809E09_.wvu.PrintArea" hidden="1">#REF!</definedName>
    <definedName name="Z_179EFE2C_A1B1_11D3_8FA9_0008C7809E09_.wvu.PrintTitles" hidden="1">#REF!,#REF!</definedName>
    <definedName name="Z_179EFE2D_A1B1_11D3_8FA9_0008C7809E09_.wvu.PrintArea" hidden="1">#REF!</definedName>
    <definedName name="Z_179EFE2D_A1B1_11D3_8FA9_0008C7809E09_.wvu.PrintTitles" hidden="1">#REF!,#REF!</definedName>
    <definedName name="Z_179EFE2E_A1B1_11D3_8FA9_0008C7809E09_.wvu.PrintArea" hidden="1">#REF!</definedName>
    <definedName name="Z_179EFE2E_A1B1_11D3_8FA9_0008C7809E09_.wvu.PrintTitles" hidden="1">#REF!,#REF!</definedName>
    <definedName name="Z_179EFE2F_A1B1_11D3_8FA9_0008C7809E09_.wvu.PrintArea" hidden="1">#REF!</definedName>
    <definedName name="Z_179EFE2F_A1B1_11D3_8FA9_0008C7809E09_.wvu.PrintTitles" hidden="1">#REF!</definedName>
    <definedName name="Z_179EFE30_A1B1_11D3_8FA9_0008C7809E09_.wvu.PrintArea" hidden="1">#REF!</definedName>
    <definedName name="Z_179EFE30_A1B1_11D3_8FA9_0008C7809E09_.wvu.PrintTitles" hidden="1">#REF!</definedName>
    <definedName name="Z_179EFE31_A1B1_11D3_8FA9_0008C7809E09_.wvu.PrintArea" hidden="1">#REF!</definedName>
    <definedName name="Z_179EFE31_A1B1_11D3_8FA9_0008C7809E09_.wvu.PrintTitles" hidden="1">#REF!</definedName>
    <definedName name="Z_179EFE32_A1B1_11D3_8FA9_0008C7809E09_.wvu.PrintArea" hidden="1">#REF!</definedName>
    <definedName name="Z_179EFE32_A1B1_11D3_8FA9_0008C7809E09_.wvu.PrintTitles" hidden="1">#REF!</definedName>
    <definedName name="Z_179EFE33_A1B1_11D3_8FA9_0008C7809E09_.wvu.PrintArea" hidden="1">#REF!</definedName>
    <definedName name="Z_179EFE33_A1B1_11D3_8FA9_0008C7809E09_.wvu.PrintTitles" hidden="1">#REF!</definedName>
    <definedName name="Z_179EFE34_A1B1_11D3_8FA9_0008C7809E09_.wvu.PrintArea" hidden="1">#REF!</definedName>
    <definedName name="Z_179EFE34_A1B1_11D3_8FA9_0008C7809E09_.wvu.PrintTitles" hidden="1">#REF!</definedName>
    <definedName name="Z_179EFE35_A1B1_11D3_8FA9_0008C7809E09_.wvu.PrintArea" hidden="1">#REF!</definedName>
    <definedName name="Z_179EFE35_A1B1_11D3_8FA9_0008C7809E09_.wvu.PrintTitles" hidden="1">#REF!</definedName>
    <definedName name="Z_179EFE36_A1B1_11D3_8FA9_0008C7809E09_.wvu.PrintArea" hidden="1">#REF!</definedName>
    <definedName name="Z_179EFE36_A1B1_11D3_8FA9_0008C7809E09_.wvu.PrintTitles" hidden="1">#REF!</definedName>
    <definedName name="Z_179EFE37_A1B1_11D3_8FA9_0008C7809E09_.wvu.PrintArea" hidden="1">#REF!</definedName>
    <definedName name="Z_179EFE37_A1B1_11D3_8FA9_0008C7809E09_.wvu.PrintTitles" hidden="1">#REF!</definedName>
    <definedName name="Z_179EFE38_A1B1_11D3_8FA9_0008C7809E09_.wvu.PrintArea" hidden="1">#REF!</definedName>
    <definedName name="Z_179EFE38_A1B1_11D3_8FA9_0008C7809E09_.wvu.PrintTitles" hidden="1">#REF!</definedName>
    <definedName name="Z_179EFE39_A1B1_11D3_8FA9_0008C7809E09_.wvu.PrintArea" hidden="1">#REF!</definedName>
    <definedName name="Z_179EFE39_A1B1_11D3_8FA9_0008C7809E09_.wvu.PrintTitles" hidden="1">#REF!</definedName>
    <definedName name="Z_179EFE3A_A1B1_11D3_8FA9_0008C7809E09_.wvu.PrintArea" hidden="1">#REF!</definedName>
    <definedName name="Z_179EFE3A_A1B1_11D3_8FA9_0008C7809E09_.wvu.PrintTitles" hidden="1">#REF!</definedName>
    <definedName name="Z_179EFE3B_A1B1_11D3_8FA9_0008C7809E09_.wvu.PrintArea" hidden="1">#REF!</definedName>
    <definedName name="Z_179EFE3B_A1B1_11D3_8FA9_0008C7809E09_.wvu.PrintTitles" hidden="1">#REF!</definedName>
    <definedName name="Z_179EFE3C_A1B1_11D3_8FA9_0008C7809E09_.wvu.PrintArea" hidden="1">#REF!</definedName>
    <definedName name="Z_179EFE3C_A1B1_11D3_8FA9_0008C7809E09_.wvu.PrintTitles" hidden="1">#REF!,#REF!</definedName>
    <definedName name="Z_179EFE3D_A1B1_11D3_8FA9_0008C7809E09_.wvu.PrintArea" hidden="1">#REF!</definedName>
    <definedName name="Z_179EFE3D_A1B1_11D3_8FA9_0008C7809E09_.wvu.PrintTitles" hidden="1">#REF!,#REF!</definedName>
    <definedName name="Z_179EFE3E_A1B1_11D3_8FA9_0008C7809E09_.wvu.PrintArea" hidden="1">#REF!</definedName>
    <definedName name="Z_179EFE3E_A1B1_11D3_8FA9_0008C7809E09_.wvu.PrintTitles" hidden="1">#REF!,#REF!</definedName>
    <definedName name="Z_179EFE3F_A1B1_11D3_8FA9_0008C7809E09_.wvu.PrintArea" hidden="1">#REF!</definedName>
    <definedName name="Z_179EFE3F_A1B1_11D3_8FA9_0008C7809E09_.wvu.PrintTitles" hidden="1">#REF!,#REF!</definedName>
    <definedName name="Z_179EFE40_A1B1_11D3_8FA9_0008C7809E09_.wvu.PrintArea" hidden="1">#REF!</definedName>
    <definedName name="Z_179EFE40_A1B1_11D3_8FA9_0008C7809E09_.wvu.PrintTitles" hidden="1">#REF!,#REF!</definedName>
    <definedName name="Z_179EFE41_A1B1_11D3_8FA9_0008C7809E09_.wvu.PrintArea" hidden="1">#REF!</definedName>
    <definedName name="Z_179EFE41_A1B1_11D3_8FA9_0008C7809E09_.wvu.PrintTitles" hidden="1">#REF!,#REF!</definedName>
    <definedName name="Z_179EFE42_A1B1_11D3_8FA9_0008C7809E09_.wvu.PrintArea" hidden="1">#REF!</definedName>
    <definedName name="Z_179EFE42_A1B1_11D3_8FA9_0008C7809E09_.wvu.PrintTitles" hidden="1">#REF!,#REF!</definedName>
    <definedName name="Z_179EFE43_A1B1_11D3_8FA9_0008C7809E09_.wvu.PrintArea" hidden="1">#REF!</definedName>
    <definedName name="Z_179EFE43_A1B1_11D3_8FA9_0008C7809E09_.wvu.PrintTitles" hidden="1">#REF!,#REF!</definedName>
    <definedName name="Z_179EFE44_A1B1_11D3_8FA9_0008C7809E09_.wvu.PrintArea" hidden="1">#REF!</definedName>
    <definedName name="Z_179EFE44_A1B1_11D3_8FA9_0008C7809E09_.wvu.PrintTitles" hidden="1">#REF!,#REF!</definedName>
    <definedName name="Z_179EFE45_A1B1_11D3_8FA9_0008C7809E09_.wvu.PrintArea" hidden="1">#REF!</definedName>
    <definedName name="Z_179EFE45_A1B1_11D3_8FA9_0008C7809E09_.wvu.PrintTitles" hidden="1">#REF!,#REF!</definedName>
    <definedName name="Z_179EFE46_A1B1_11D3_8FA9_0008C7809E09_.wvu.PrintArea" hidden="1">#REF!</definedName>
    <definedName name="Z_179EFE46_A1B1_11D3_8FA9_0008C7809E09_.wvu.PrintTitles" hidden="1">#REF!,#REF!</definedName>
    <definedName name="Z_179EFE47_A1B1_11D3_8FA9_0008C7809E09_.wvu.PrintArea" hidden="1">#REF!</definedName>
    <definedName name="Z_179EFE47_A1B1_11D3_8FA9_0008C7809E09_.wvu.PrintTitles" hidden="1">#REF!,#REF!</definedName>
    <definedName name="Z_179EFE48_A1B1_11D3_8FA9_0008C7809E09_.wvu.PrintArea" hidden="1">#REF!</definedName>
    <definedName name="Z_179EFE48_A1B1_11D3_8FA9_0008C7809E09_.wvu.PrintTitles" hidden="1">#REF!,#REF!</definedName>
    <definedName name="Z_179EFE49_A1B1_11D3_8FA9_0008C7809E09_.wvu.PrintArea" hidden="1">#REF!</definedName>
    <definedName name="Z_179EFE49_A1B1_11D3_8FA9_0008C7809E09_.wvu.PrintTitles" hidden="1">#REF!,#REF!</definedName>
    <definedName name="Z_179EFE4A_A1B1_11D3_8FA9_0008C7809E09_.wvu.PrintArea" hidden="1">#REF!</definedName>
    <definedName name="Z_179EFE4A_A1B1_11D3_8FA9_0008C7809E09_.wvu.PrintTitles" hidden="1">#REF!,#REF!</definedName>
    <definedName name="Z_179EFE4B_A1B1_11D3_8FA9_0008C7809E09_.wvu.PrintArea" hidden="1">#REF!</definedName>
    <definedName name="Z_179EFE4B_A1B1_11D3_8FA9_0008C7809E09_.wvu.PrintTitles" hidden="1">#REF!,#REF!</definedName>
    <definedName name="Z_179EFE4C_A1B1_11D3_8FA9_0008C7809E09_.wvu.PrintArea" hidden="1">#REF!</definedName>
    <definedName name="Z_179EFE4C_A1B1_11D3_8FA9_0008C7809E09_.wvu.PrintTitles" hidden="1">#REF!,#REF!</definedName>
    <definedName name="Z_179EFE4D_A1B1_11D3_8FA9_0008C7809E09_.wvu.PrintArea" hidden="1">#REF!</definedName>
    <definedName name="Z_179EFE4D_A1B1_11D3_8FA9_0008C7809E09_.wvu.PrintTitles" hidden="1">#REF!,#REF!</definedName>
    <definedName name="Z_179EFE4E_A1B1_11D3_8FA9_0008C7809E09_.wvu.PrintArea" hidden="1">#REF!</definedName>
    <definedName name="Z_179EFE4E_A1B1_11D3_8FA9_0008C7809E09_.wvu.PrintTitles" hidden="1">#REF!,#REF!</definedName>
    <definedName name="Z_179EFE4F_A1B1_11D3_8FA9_0008C7809E09_.wvu.PrintArea" hidden="1">#REF!</definedName>
    <definedName name="Z_179EFE4F_A1B1_11D3_8FA9_0008C7809E09_.wvu.PrintTitles" hidden="1">#REF!,#REF!</definedName>
    <definedName name="Z_179EFE50_A1B1_11D3_8FA9_0008C7809E09_.wvu.PrintArea" hidden="1">#REF!</definedName>
    <definedName name="Z_179EFE50_A1B1_11D3_8FA9_0008C7809E09_.wvu.PrintTitles" hidden="1">#REF!,#REF!</definedName>
    <definedName name="Z_179EFE51_A1B1_11D3_8FA9_0008C7809E09_.wvu.PrintArea" hidden="1">#REF!</definedName>
    <definedName name="Z_179EFE51_A1B1_11D3_8FA9_0008C7809E09_.wvu.PrintTitles" hidden="1">#REF!,#REF!</definedName>
    <definedName name="Z_179EFE52_A1B1_11D3_8FA9_0008C7809E09_.wvu.PrintArea" hidden="1">#REF!</definedName>
    <definedName name="Z_179EFE52_A1B1_11D3_8FA9_0008C7809E09_.wvu.PrintTitles" hidden="1">#REF!,#REF!</definedName>
    <definedName name="Z_179EFE53_A1B1_11D3_8FA9_0008C7809E09_.wvu.PrintArea" hidden="1">#REF!</definedName>
    <definedName name="Z_179EFE53_A1B1_11D3_8FA9_0008C7809E09_.wvu.PrintTitles" hidden="1">#REF!,#REF!</definedName>
    <definedName name="Z_179EFE54_A1B1_11D3_8FA9_0008C7809E09_.wvu.PrintArea" hidden="1">#REF!</definedName>
    <definedName name="Z_179EFE54_A1B1_11D3_8FA9_0008C7809E09_.wvu.PrintTitles" hidden="1">#REF!,#REF!</definedName>
    <definedName name="Z_179EFE55_A1B1_11D3_8FA9_0008C7809E09_.wvu.PrintArea" hidden="1">#REF!</definedName>
    <definedName name="Z_179EFE55_A1B1_11D3_8FA9_0008C7809E09_.wvu.PrintTitles" hidden="1">#REF!</definedName>
    <definedName name="Z_179EFE56_A1B1_11D3_8FA9_0008C7809E09_.wvu.PrintArea" hidden="1">#REF!</definedName>
    <definedName name="Z_179EFE56_A1B1_11D3_8FA9_0008C7809E09_.wvu.PrintTitles" hidden="1">#REF!,#REF!</definedName>
    <definedName name="Z_179EFE57_A1B1_11D3_8FA9_0008C7809E09_.wvu.PrintArea" hidden="1">#REF!</definedName>
    <definedName name="Z_179EFE57_A1B1_11D3_8FA9_0008C7809E09_.wvu.PrintTitles" hidden="1">#REF!,#REF!</definedName>
    <definedName name="Z_179EFE58_A1B1_11D3_8FA9_0008C7809E09_.wvu.PrintArea" hidden="1">#REF!</definedName>
    <definedName name="Z_179EFE58_A1B1_11D3_8FA9_0008C7809E09_.wvu.PrintTitles" hidden="1">#REF!,#REF!</definedName>
    <definedName name="Z_179EFE59_A1B1_11D3_8FA9_0008C7809E09_.wvu.PrintArea" hidden="1">#REF!</definedName>
    <definedName name="Z_179EFE59_A1B1_11D3_8FA9_0008C7809E09_.wvu.PrintTitles" hidden="1">#REF!,#REF!</definedName>
    <definedName name="Z_179EFE5A_A1B1_11D3_8FA9_0008C7809E09_.wvu.PrintArea" hidden="1">#REF!</definedName>
    <definedName name="Z_179EFE5A_A1B1_11D3_8FA9_0008C7809E09_.wvu.PrintTitles" hidden="1">#REF!,#REF!</definedName>
    <definedName name="Z_1DA8B6E2_5DE1_11D2_8EEC_0008C7BCAF29_.wvu.PrintArea" hidden="1">#REF!</definedName>
    <definedName name="Z_1DA8B6E2_5DE1_11D2_8EEC_0008C7BCAF29_.wvu.PrintTitles" hidden="1">#REF!</definedName>
    <definedName name="Z_1DA8B6F1_5DE1_11D2_8EEC_0008C7BCAF29_.wvu.PrintArea" hidden="1">#REF!</definedName>
    <definedName name="Z_1DA8B6F1_5DE1_11D2_8EEC_0008C7BCAF29_.wvu.PrintTitles" hidden="1">#REF!</definedName>
    <definedName name="Z_1DA8B6FE_5DE1_11D2_8EEC_0008C7BCAF29_.wvu.PrintArea" hidden="1">#REF!</definedName>
    <definedName name="Z_1DA8B6FE_5DE1_11D2_8EEC_0008C7BCAF29_.wvu.PrintTitles" hidden="1">#REF!,#REF!</definedName>
    <definedName name="Z_2DA61901_F1AB_11D2_8EBB_0008C77C0743_.wvu.PrintArea" hidden="1">#REF!</definedName>
    <definedName name="Z_2DA61901_F1AB_11D2_8EBB_0008C77C0743_.wvu.PrintTitles" hidden="1">#REF!</definedName>
    <definedName name="Z_2DA61914_F1AB_11D2_8EBB_0008C77C0743_.wvu.PrintArea" hidden="1">#REF!</definedName>
    <definedName name="Z_2DA61914_F1AB_11D2_8EBB_0008C77C0743_.wvu.PrintTitles" hidden="1">#REF!</definedName>
    <definedName name="Z_2DA61924_F1AB_11D2_8EBB_0008C77C0743_.wvu.PrintArea" hidden="1">#REF!</definedName>
    <definedName name="Z_2DA61924_F1AB_11D2_8EBB_0008C77C0743_.wvu.PrintTitles" hidden="1">#REF!,#REF!</definedName>
    <definedName name="Z_3FBA103C_5DE2_11D2_8EE8_0008C77CC149_.wvu.PrintArea" hidden="1">#REF!</definedName>
    <definedName name="Z_3FBA103C_5DE2_11D2_8EE8_0008C77CC149_.wvu.PrintTitles" hidden="1">#REF!</definedName>
    <definedName name="Z_3FBA104B_5DE2_11D2_8EE8_0008C77CC149_.wvu.PrintArea" hidden="1">#REF!</definedName>
    <definedName name="Z_3FBA104B_5DE2_11D2_8EE8_0008C77CC149_.wvu.PrintTitles" hidden="1">#REF!</definedName>
    <definedName name="Z_3FBA1058_5DE2_11D2_8EE8_0008C77CC149_.wvu.PrintArea" hidden="1">#REF!</definedName>
    <definedName name="Z_3FBA1058_5DE2_11D2_8EE8_0008C77CC149_.wvu.PrintTitles" hidden="1">#REF!,#REF!</definedName>
    <definedName name="Z_3FE15DB3_17FC_11D2_8E97_0008C77CC149_.wvu.PrintArea" hidden="1">#REF!</definedName>
    <definedName name="Z_3FE15DB3_17FC_11D2_8E97_0008C77CC149_.wvu.PrintTitles" hidden="1">#REF!</definedName>
    <definedName name="Z_3FE15DC2_17FC_11D2_8E97_0008C77CC149_.wvu.PrintArea" hidden="1">#REF!</definedName>
    <definedName name="Z_3FE15DC2_17FC_11D2_8E97_0008C77CC149_.wvu.PrintTitles" hidden="1">#REF!</definedName>
    <definedName name="Z_3FE15DCF_17FC_11D2_8E97_0008C77CC149_.wvu.PrintArea" hidden="1">#REF!</definedName>
    <definedName name="Z_3FE15DCF_17FC_11D2_8E97_0008C77CC149_.wvu.PrintTitles" hidden="1">#REF!,#REF!</definedName>
    <definedName name="Z_4CC3570C_99A5_11D2_8E90_0008C7BCAF29_.wvu.PrintArea" hidden="1">#REF!</definedName>
    <definedName name="Z_4CC3570C_99A5_11D2_8E90_0008C7BCAF29_.wvu.PrintTitles" hidden="1">#REF!,#REF!</definedName>
    <definedName name="Z_4CC3570F_99A5_11D2_8E90_0008C7BCAF29_.wvu.PrintArea" hidden="1">#REF!</definedName>
    <definedName name="Z_4CC3570F_99A5_11D2_8E90_0008C7BCAF29_.wvu.PrintTitles" hidden="1">#REF!</definedName>
    <definedName name="Z_4CC35714_99A5_11D2_8E90_0008C7BCAF29_.wvu.PrintArea" hidden="1">#REF!</definedName>
    <definedName name="Z_4CC35714_99A5_11D2_8E90_0008C7BCAF29_.wvu.PrintTitles" hidden="1">#REF!,#REF!</definedName>
    <definedName name="Z_4CC35716_99A5_11D2_8E90_0008C7BCAF29_.wvu.PrintArea" hidden="1">#REF!</definedName>
    <definedName name="Z_4CC35716_99A5_11D2_8E90_0008C7BCAF29_.wvu.PrintTitles" hidden="1">#REF!,#REF!</definedName>
    <definedName name="Z_4CC35719_99A5_11D2_8E90_0008C7BCAF29_.wvu.PrintArea" hidden="1">#REF!</definedName>
    <definedName name="Z_4CC35719_99A5_11D2_8E90_0008C7BCAF29_.wvu.PrintTitles" hidden="1">#REF!</definedName>
    <definedName name="Z_4CC3571E_99A5_11D2_8E90_0008C7BCAF29_.wvu.PrintArea" hidden="1">#REF!</definedName>
    <definedName name="Z_4CC3571E_99A5_11D2_8E90_0008C7BCAF29_.wvu.PrintTitles" hidden="1">#REF!,#REF!</definedName>
    <definedName name="Z_4CC35721_99A5_11D2_8E90_0008C7BCAF29_.wvu.PrintArea" hidden="1">#REF!</definedName>
    <definedName name="Z_4CC35721_99A5_11D2_8E90_0008C7BCAF29_.wvu.PrintTitles" hidden="1">#REF!,#REF!</definedName>
    <definedName name="Z_5F95E421_892A_11D2_8E7F_0008C7809E09_.wvu.PrintArea" hidden="1">#REF!</definedName>
    <definedName name="Z_5F95E421_892A_11D2_8E7F_0008C7809E09_.wvu.PrintTitles" hidden="1">#REF!,#REF!</definedName>
    <definedName name="Z_5F95E424_892A_11D2_8E7F_0008C7809E09_.wvu.PrintArea" hidden="1">#REF!</definedName>
    <definedName name="Z_5F95E424_892A_11D2_8E7F_0008C7809E09_.wvu.PrintTitles" hidden="1">#REF!</definedName>
    <definedName name="Z_5F95E429_892A_11D2_8E7F_0008C7809E09_.wvu.PrintArea" hidden="1">#REF!</definedName>
    <definedName name="Z_5F95E429_892A_11D2_8E7F_0008C7809E09_.wvu.PrintTitles" hidden="1">#REF!,#REF!</definedName>
    <definedName name="Z_5F95E42B_892A_11D2_8E7F_0008C7809E09_.wvu.PrintArea" hidden="1">#REF!</definedName>
    <definedName name="Z_5F95E42B_892A_11D2_8E7F_0008C7809E09_.wvu.PrintTitles" hidden="1">#REF!,#REF!</definedName>
    <definedName name="Z_5F95E42E_892A_11D2_8E7F_0008C7809E09_.wvu.PrintArea" hidden="1">#REF!</definedName>
    <definedName name="Z_5F95E42E_892A_11D2_8E7F_0008C7809E09_.wvu.PrintTitles" hidden="1">#REF!</definedName>
    <definedName name="Z_5F95E433_892A_11D2_8E7F_0008C7809E09_.wvu.PrintArea" hidden="1">#REF!</definedName>
    <definedName name="Z_5F95E433_892A_11D2_8E7F_0008C7809E09_.wvu.PrintTitles" hidden="1">#REF!,#REF!</definedName>
    <definedName name="Z_5F95E436_892A_11D2_8E7F_0008C7809E09_.wvu.PrintArea" hidden="1">#REF!</definedName>
    <definedName name="Z_5F95E436_892A_11D2_8E7F_0008C7809E09_.wvu.PrintTitles" hidden="1">#REF!,#REF!</definedName>
    <definedName name="Z_61DB0F02_10ED_11D2_8E73_0008C77C0743_.wvu.PrintArea" hidden="1">#REF!</definedName>
    <definedName name="Z_61DB0F02_10ED_11D2_8E73_0008C77C0743_.wvu.PrintTitles" hidden="1">#REF!</definedName>
    <definedName name="Z_61DB0F11_10ED_11D2_8E73_0008C77C0743_.wvu.PrintArea" hidden="1">#REF!</definedName>
    <definedName name="Z_61DB0F11_10ED_11D2_8E73_0008C77C0743_.wvu.PrintTitles" hidden="1">#REF!</definedName>
    <definedName name="Z_61DB0F1E_10ED_11D2_8E73_0008C77C0743_.wvu.PrintArea" hidden="1">#REF!</definedName>
    <definedName name="Z_61DB0F1E_10ED_11D2_8E73_0008C77C0743_.wvu.PrintTitles" hidden="1">#REF!,#REF!</definedName>
    <definedName name="Z_6749F589_14FD_11D3_8EF9_0008C7BCAF29_.wvu.PrintArea" hidden="1">#REF!</definedName>
    <definedName name="Z_6749F589_14FD_11D3_8EF9_0008C7BCAF29_.wvu.PrintTitles" hidden="1">#REF!</definedName>
    <definedName name="Z_6749F59C_14FD_11D3_8EF9_0008C7BCAF29_.wvu.PrintArea" hidden="1">#REF!</definedName>
    <definedName name="Z_6749F59C_14FD_11D3_8EF9_0008C7BCAF29_.wvu.PrintTitles" hidden="1">#REF!</definedName>
    <definedName name="Z_6749F5AC_14FD_11D3_8EF9_0008C7BCAF29_.wvu.PrintArea" hidden="1">#REF!</definedName>
    <definedName name="Z_6749F5AC_14FD_11D3_8EF9_0008C7BCAF29_.wvu.PrintTitles" hidden="1">#REF!,#REF!</definedName>
    <definedName name="Z_68F84A93_5E0B_11D2_8EEE_0008C7BCAF29_.wvu.PrintArea" hidden="1">#REF!</definedName>
    <definedName name="Z_68F84A93_5E0B_11D2_8EEE_0008C7BCAF29_.wvu.PrintTitles" hidden="1">#REF!</definedName>
    <definedName name="Z_68F84AA2_5E0B_11D2_8EEE_0008C7BCAF29_.wvu.PrintArea" hidden="1">#REF!</definedName>
    <definedName name="Z_68F84AA2_5E0B_11D2_8EEE_0008C7BCAF29_.wvu.PrintTitles" hidden="1">#REF!</definedName>
    <definedName name="Z_68F84AAF_5E0B_11D2_8EEE_0008C7BCAF29_.wvu.PrintArea" hidden="1">#REF!</definedName>
    <definedName name="Z_68F84AAF_5E0B_11D2_8EEE_0008C7BCAF29_.wvu.PrintTitles" hidden="1">#REF!,#REF!</definedName>
    <definedName name="Z_68F84ABA_5E0B_11D2_8EEE_0008C7BCAF29_.wvu.PrintArea" hidden="1">#REF!</definedName>
    <definedName name="Z_68F84ABA_5E0B_11D2_8EEE_0008C7BCAF29_.wvu.PrintTitles" hidden="1">#REF!,#REF!</definedName>
    <definedName name="Z_68F84ABC_5E0B_11D2_8EEE_0008C7BCAF29_.wvu.PrintArea" hidden="1">#REF!</definedName>
    <definedName name="Z_68F84ABC_5E0B_11D2_8EEE_0008C7BCAF29_.wvu.PrintTitles" hidden="1">#REF!</definedName>
    <definedName name="Z_68F84ABF_5E0B_11D2_8EEE_0008C7BCAF29_.wvu.PrintArea" hidden="1">#REF!</definedName>
    <definedName name="Z_68F84ABF_5E0B_11D2_8EEE_0008C7BCAF29_.wvu.PrintTitles" hidden="1">#REF!,#REF!</definedName>
    <definedName name="Z_68F84AC1_5E0B_11D2_8EEE_0008C7BCAF29_.wvu.PrintArea" hidden="1">#REF!</definedName>
    <definedName name="Z_68F84AC1_5E0B_11D2_8EEE_0008C7BCAF29_.wvu.PrintTitles" hidden="1">#REF!,#REF!</definedName>
    <definedName name="Z_68F84AC3_5E0B_11D2_8EEE_0008C7BCAF29_.wvu.PrintArea" hidden="1">#REF!</definedName>
    <definedName name="Z_68F84AC3_5E0B_11D2_8EEE_0008C7BCAF29_.wvu.PrintTitles" hidden="1">#REF!</definedName>
    <definedName name="Z_68F84AC6_5E0B_11D2_8EEE_0008C7BCAF29_.wvu.PrintArea" hidden="1">#REF!</definedName>
    <definedName name="Z_68F84AC6_5E0B_11D2_8EEE_0008C7BCAF29_.wvu.PrintTitles" hidden="1">#REF!,#REF!</definedName>
    <definedName name="Z_68F84AC8_5E0B_11D2_8EEE_0008C7BCAF29_.wvu.PrintArea" hidden="1">#REF!</definedName>
    <definedName name="Z_68F84AC8_5E0B_11D2_8EEE_0008C7BCAF29_.wvu.PrintTitles" hidden="1">#REF!,#REF!</definedName>
    <definedName name="Z_68F84ACE_5E0B_11D2_8EEE_0008C7BCAF29_.wvu.PrintArea" hidden="1">#REF!</definedName>
    <definedName name="Z_68F84ACE_5E0B_11D2_8EEE_0008C7BCAF29_.wvu.PrintTitles" hidden="1">#REF!</definedName>
    <definedName name="Z_68F84ADD_5E0B_11D2_8EEE_0008C7BCAF29_.wvu.PrintArea" hidden="1">#REF!</definedName>
    <definedName name="Z_68F84ADD_5E0B_11D2_8EEE_0008C7BCAF29_.wvu.PrintTitles" hidden="1">#REF!</definedName>
    <definedName name="Z_68F84AEA_5E0B_11D2_8EEE_0008C7BCAF29_.wvu.PrintArea" hidden="1">#REF!</definedName>
    <definedName name="Z_68F84AEA_5E0B_11D2_8EEE_0008C7BCAF29_.wvu.PrintTitles" hidden="1">#REF!,#REF!</definedName>
    <definedName name="Z_68F84AF6_5E0B_11D2_8EEE_0008C7BCAF29_.wvu.PrintArea" hidden="1">#REF!</definedName>
    <definedName name="Z_68F84AF6_5E0B_11D2_8EEE_0008C7BCAF29_.wvu.PrintTitles" hidden="1">#REF!,#REF!</definedName>
    <definedName name="Z_68F84AF9_5E0B_11D2_8EEE_0008C7BCAF29_.wvu.PrintArea" hidden="1">#REF!</definedName>
    <definedName name="Z_68F84AF9_5E0B_11D2_8EEE_0008C7BCAF29_.wvu.PrintTitles" hidden="1">#REF!</definedName>
    <definedName name="Z_68F84AFE_5E0B_11D2_8EEE_0008C7BCAF29_.wvu.PrintArea" hidden="1">#REF!</definedName>
    <definedName name="Z_68F84AFE_5E0B_11D2_8EEE_0008C7BCAF29_.wvu.PrintTitles" hidden="1">#REF!,#REF!</definedName>
    <definedName name="Z_68F84B00_5E0B_11D2_8EEE_0008C7BCAF29_.wvu.PrintArea" hidden="1">#REF!</definedName>
    <definedName name="Z_68F84B00_5E0B_11D2_8EEE_0008C7BCAF29_.wvu.PrintTitles" hidden="1">#REF!,#REF!</definedName>
    <definedName name="Z_68F84B03_5E0B_11D2_8EEE_0008C7BCAF29_.wvu.PrintArea" hidden="1">#REF!</definedName>
    <definedName name="Z_68F84B03_5E0B_11D2_8EEE_0008C7BCAF29_.wvu.PrintTitles" hidden="1">#REF!</definedName>
    <definedName name="Z_68F84B08_5E0B_11D2_8EEE_0008C7BCAF29_.wvu.PrintArea" hidden="1">#REF!</definedName>
    <definedName name="Z_68F84B08_5E0B_11D2_8EEE_0008C7BCAF29_.wvu.PrintTitles" hidden="1">#REF!,#REF!</definedName>
    <definedName name="Z_68F84B0B_5E0B_11D2_8EEE_0008C7BCAF29_.wvu.PrintArea" hidden="1">#REF!</definedName>
    <definedName name="Z_68F84B0B_5E0B_11D2_8EEE_0008C7BCAF29_.wvu.PrintTitles" hidden="1">#REF!,#REF!</definedName>
    <definedName name="Z_68F84B11_5E0B_11D2_8EEE_0008C7BCAF29_.wvu.PrintArea" hidden="1">#REF!</definedName>
    <definedName name="Z_68F84B11_5E0B_11D2_8EEE_0008C7BCAF29_.wvu.PrintTitles" hidden="1">#REF!,#REF!</definedName>
    <definedName name="Z_68F84B14_5E0B_11D2_8EEE_0008C7BCAF29_.wvu.PrintArea" hidden="1">#REF!</definedName>
    <definedName name="Z_68F84B14_5E0B_11D2_8EEE_0008C7BCAF29_.wvu.PrintTitles" hidden="1">#REF!</definedName>
    <definedName name="Z_68F84B19_5E0B_11D2_8EEE_0008C7BCAF29_.wvu.PrintArea" hidden="1">#REF!</definedName>
    <definedName name="Z_68F84B19_5E0B_11D2_8EEE_0008C7BCAF29_.wvu.PrintTitles" hidden="1">#REF!,#REF!</definedName>
    <definedName name="Z_68F84B1B_5E0B_11D2_8EEE_0008C7BCAF29_.wvu.PrintArea" hidden="1">#REF!</definedName>
    <definedName name="Z_68F84B1B_5E0B_11D2_8EEE_0008C7BCAF29_.wvu.PrintTitles" hidden="1">#REF!,#REF!</definedName>
    <definedName name="Z_68F84B1E_5E0B_11D2_8EEE_0008C7BCAF29_.wvu.PrintArea" hidden="1">#REF!</definedName>
    <definedName name="Z_68F84B1E_5E0B_11D2_8EEE_0008C7BCAF29_.wvu.PrintTitles" hidden="1">#REF!</definedName>
    <definedName name="Z_68F84B23_5E0B_11D2_8EEE_0008C7BCAF29_.wvu.PrintArea" hidden="1">#REF!</definedName>
    <definedName name="Z_68F84B23_5E0B_11D2_8EEE_0008C7BCAF29_.wvu.PrintTitles" hidden="1">#REF!,#REF!</definedName>
    <definedName name="Z_68F84B26_5E0B_11D2_8EEE_0008C7BCAF29_.wvu.PrintArea" hidden="1">#REF!</definedName>
    <definedName name="Z_68F84B26_5E0B_11D2_8EEE_0008C7BCAF29_.wvu.PrintTitles" hidden="1">#REF!,#REF!</definedName>
    <definedName name="Z_76FBE7D5_5EAD_11D2_8EEF_0008C7BCAF29_.wvu.PrintArea" hidden="1">#REF!</definedName>
    <definedName name="Z_76FBE7D5_5EAD_11D2_8EEF_0008C7BCAF29_.wvu.PrintTitles" hidden="1">#REF!,#REF!</definedName>
    <definedName name="Z_76FBE7D7_5EAD_11D2_8EEF_0008C7BCAF29_.wvu.PrintArea" hidden="1">#REF!</definedName>
    <definedName name="Z_76FBE7D7_5EAD_11D2_8EEF_0008C7BCAF29_.wvu.PrintTitles" hidden="1">#REF!</definedName>
    <definedName name="Z_76FBE7DA_5EAD_11D2_8EEF_0008C7BCAF29_.wvu.PrintArea" hidden="1">#REF!</definedName>
    <definedName name="Z_76FBE7DA_5EAD_11D2_8EEF_0008C7BCAF29_.wvu.PrintTitles" hidden="1">#REF!,#REF!</definedName>
    <definedName name="Z_76FBE7DC_5EAD_11D2_8EEF_0008C7BCAF29_.wvu.PrintArea" hidden="1">#REF!</definedName>
    <definedName name="Z_76FBE7DC_5EAD_11D2_8EEF_0008C7BCAF29_.wvu.PrintTitles" hidden="1">#REF!,#REF!</definedName>
    <definedName name="Z_76FBE7DE_5EAD_11D2_8EEF_0008C7BCAF29_.wvu.PrintArea" hidden="1">#REF!</definedName>
    <definedName name="Z_76FBE7DE_5EAD_11D2_8EEF_0008C7BCAF29_.wvu.PrintTitles" hidden="1">#REF!</definedName>
    <definedName name="Z_76FBE7E1_5EAD_11D2_8EEF_0008C7BCAF29_.wvu.PrintArea" hidden="1">#REF!</definedName>
    <definedName name="Z_76FBE7E1_5EAD_11D2_8EEF_0008C7BCAF29_.wvu.PrintTitles" hidden="1">#REF!,#REF!</definedName>
    <definedName name="Z_76FBE7E3_5EAD_11D2_8EEF_0008C7BCAF29_.wvu.PrintArea" hidden="1">#REF!</definedName>
    <definedName name="Z_76FBE7E3_5EAD_11D2_8EEF_0008C7BCAF29_.wvu.PrintTitles" hidden="1">#REF!,#REF!</definedName>
    <definedName name="Z_974EFDB0_1051_11D2_8E71_0008C77C0743_.wvu.PrintArea" hidden="1">#REF!</definedName>
    <definedName name="Z_974EFDB0_1051_11D2_8E71_0008C77C0743_.wvu.PrintTitles" hidden="1">#REF!,#REF!</definedName>
    <definedName name="Z_974EFDB2_1051_11D2_8E71_0008C77C0743_.wvu.PrintArea" hidden="1">#REF!</definedName>
    <definedName name="Z_974EFDB2_1051_11D2_8E71_0008C77C0743_.wvu.PrintTitles" hidden="1">#REF!</definedName>
    <definedName name="Z_974EFDB5_1051_11D2_8E71_0008C77C0743_.wvu.PrintArea" hidden="1">#REF!</definedName>
    <definedName name="Z_974EFDB5_1051_11D2_8E71_0008C77C0743_.wvu.PrintTitles" hidden="1">#REF!,#REF!</definedName>
    <definedName name="Z_974EFDB7_1051_11D2_8E71_0008C77C0743_.wvu.PrintArea" hidden="1">#REF!</definedName>
    <definedName name="Z_974EFDB7_1051_11D2_8E71_0008C77C0743_.wvu.PrintTitles" hidden="1">#REF!,#REF!</definedName>
    <definedName name="Z_974EFDB9_1051_11D2_8E71_0008C77C0743_.wvu.PrintArea" hidden="1">#REF!</definedName>
    <definedName name="Z_974EFDB9_1051_11D2_8E71_0008C77C0743_.wvu.PrintTitles" hidden="1">#REF!</definedName>
    <definedName name="Z_974EFDBC_1051_11D2_8E71_0008C77C0743_.wvu.PrintArea" hidden="1">#REF!</definedName>
    <definedName name="Z_974EFDBC_1051_11D2_8E71_0008C77C0743_.wvu.PrintTitles" hidden="1">#REF!,#REF!</definedName>
    <definedName name="Z_974EFDBE_1051_11D2_8E71_0008C77C0743_.wvu.PrintArea" hidden="1">#REF!</definedName>
    <definedName name="Z_974EFDBE_1051_11D2_8E71_0008C77C0743_.wvu.PrintTitles" hidden="1">#REF!,#REF!</definedName>
    <definedName name="Z_A1DB4122_5E0E_11D2_8EC3_0008C77C0743_.wvu.PrintArea" hidden="1">#REF!</definedName>
    <definedName name="Z_A1DB4122_5E0E_11D2_8EC3_0008C77C0743_.wvu.PrintTitles" hidden="1">#REF!</definedName>
    <definedName name="Z_A1DB4131_5E0E_11D2_8EC3_0008C77C0743_.wvu.PrintArea" hidden="1">#REF!</definedName>
    <definedName name="Z_A1DB4131_5E0E_11D2_8EC3_0008C77C0743_.wvu.PrintTitles" hidden="1">#REF!</definedName>
    <definedName name="Z_A1DB413E_5E0E_11D2_8EC3_0008C77C0743_.wvu.PrintArea" hidden="1">#REF!</definedName>
    <definedName name="Z_A1DB413E_5E0E_11D2_8EC3_0008C77C0743_.wvu.PrintTitles" hidden="1">#REF!,#REF!</definedName>
    <definedName name="Z_A1DB414B_5E0E_11D2_8EC3_0008C77C0743_.wvu.PrintArea" hidden="1">#REF!</definedName>
    <definedName name="Z_A1DB414B_5E0E_11D2_8EC3_0008C77C0743_.wvu.PrintTitles" hidden="1">#REF!</definedName>
    <definedName name="Z_A1DB415A_5E0E_11D2_8EC3_0008C77C0743_.wvu.PrintArea" hidden="1">#REF!</definedName>
    <definedName name="Z_A1DB415A_5E0E_11D2_8EC3_0008C77C0743_.wvu.PrintTitles" hidden="1">#REF!</definedName>
    <definedName name="Z_A1DB4167_5E0E_11D2_8EC3_0008C77C0743_.wvu.PrintArea" hidden="1">#REF!</definedName>
    <definedName name="Z_A1DB4167_5E0E_11D2_8EC3_0008C77C0743_.wvu.PrintTitles" hidden="1">#REF!,#REF!</definedName>
    <definedName name="Z_A1DB4176_5E0E_11D2_8EC3_0008C77C0743_.wvu.PrintArea" hidden="1">#REF!</definedName>
    <definedName name="Z_A1DB4176_5E0E_11D2_8EC3_0008C77C0743_.wvu.PrintTitles" hidden="1">#REF!</definedName>
    <definedName name="Z_A1DB4185_5E0E_11D2_8EC3_0008C77C0743_.wvu.PrintArea" hidden="1">#REF!</definedName>
    <definedName name="Z_A1DB4185_5E0E_11D2_8EC3_0008C77C0743_.wvu.PrintTitles" hidden="1">#REF!</definedName>
    <definedName name="Z_A1DB4192_5E0E_11D2_8EC3_0008C77C0743_.wvu.PrintArea" hidden="1">#REF!</definedName>
    <definedName name="Z_A1DB4192_5E0E_11D2_8EC3_0008C77C0743_.wvu.PrintTitles" hidden="1">#REF!,#REF!</definedName>
    <definedName name="Z_A1DB41A0_5E0E_11D2_8EC3_0008C77C0743_.wvu.PrintArea" hidden="1">#REF!</definedName>
    <definedName name="Z_A1DB41A0_5E0E_11D2_8EC3_0008C77C0743_.wvu.PrintTitles" hidden="1">#REF!</definedName>
    <definedName name="Z_A1DB41AF_5E0E_11D2_8EC3_0008C77C0743_.wvu.PrintArea" hidden="1">#REF!</definedName>
    <definedName name="Z_A1DB41AF_5E0E_11D2_8EC3_0008C77C0743_.wvu.PrintTitles" hidden="1">#REF!</definedName>
    <definedName name="Z_A1DB41BC_5E0E_11D2_8EC3_0008C77C0743_.wvu.PrintArea" hidden="1">#REF!</definedName>
    <definedName name="Z_A1DB41BC_5E0E_11D2_8EC3_0008C77C0743_.wvu.PrintTitles" hidden="1">#REF!,#REF!</definedName>
    <definedName name="Z_B6FCCF30_1696_11D2_8E91_0008C77C21AF_.wvu.PrintArea" hidden="1">#REF!</definedName>
    <definedName name="Z_B6FCCF30_1696_11D2_8E91_0008C77C21AF_.wvu.PrintTitles" hidden="1">#REF!,#REF!</definedName>
    <definedName name="Z_B6FCCF32_1696_11D2_8E91_0008C77C21AF_.wvu.PrintArea" hidden="1">#REF!</definedName>
    <definedName name="Z_B6FCCF32_1696_11D2_8E91_0008C77C21AF_.wvu.PrintTitles" hidden="1">#REF!</definedName>
    <definedName name="Z_B6FCCF35_1696_11D2_8E91_0008C77C21AF_.wvu.PrintArea" hidden="1">#REF!</definedName>
    <definedName name="Z_B6FCCF35_1696_11D2_8E91_0008C77C21AF_.wvu.PrintTitles" hidden="1">#REF!,#REF!</definedName>
    <definedName name="Z_B6FCCF37_1696_11D2_8E91_0008C77C21AF_.wvu.PrintArea" hidden="1">#REF!</definedName>
    <definedName name="Z_B6FCCF37_1696_11D2_8E91_0008C77C21AF_.wvu.PrintTitles" hidden="1">#REF!,#REF!</definedName>
    <definedName name="Z_B6FCCF39_1696_11D2_8E91_0008C77C21AF_.wvu.PrintArea" hidden="1">#REF!</definedName>
    <definedName name="Z_B6FCCF39_1696_11D2_8E91_0008C77C21AF_.wvu.PrintTitles" hidden="1">#REF!</definedName>
    <definedName name="Z_B6FCCF3C_1696_11D2_8E91_0008C77C21AF_.wvu.PrintArea" hidden="1">#REF!</definedName>
    <definedName name="Z_B6FCCF3C_1696_11D2_8E91_0008C77C21AF_.wvu.PrintTitles" hidden="1">#REF!,#REF!</definedName>
    <definedName name="Z_B6FCCF3E_1696_11D2_8E91_0008C77C21AF_.wvu.PrintArea" hidden="1">#REF!</definedName>
    <definedName name="Z_B6FCCF3E_1696_11D2_8E91_0008C77C21AF_.wvu.PrintTitles" hidden="1">#REF!,#REF!</definedName>
    <definedName name="Z_BDFEE6B6_734C_11D2_8E68_0008C77C0743_.wvu.PrintArea" hidden="1">#REF!</definedName>
    <definedName name="Z_BDFEE6B6_734C_11D2_8E68_0008C77C0743_.wvu.PrintTitles" hidden="1">#REF!,#REF!</definedName>
    <definedName name="Z_BDFEE6B9_734C_11D2_8E68_0008C77C0743_.wvu.PrintArea" hidden="1">#REF!</definedName>
    <definedName name="Z_BDFEE6B9_734C_11D2_8E68_0008C77C0743_.wvu.PrintTitles" hidden="1">#REF!,#REF!</definedName>
    <definedName name="Z_BDFEE6BB_734C_11D2_8E68_0008C77C0743_.wvu.PrintArea" hidden="1">#REF!</definedName>
    <definedName name="Z_BDFEE6BB_734C_11D2_8E68_0008C77C0743_.wvu.PrintTitles" hidden="1">#REF!,#REF!</definedName>
    <definedName name="Z_BDFEE6C1_734C_11D2_8E68_0008C77C0743_.wvu.PrintArea" hidden="1">#REF!</definedName>
    <definedName name="Z_BDFEE6C1_734C_11D2_8E68_0008C77C0743_.wvu.PrintTitles" hidden="1">#REF!</definedName>
    <definedName name="Z_BDFEE6C3_734C_11D2_8E68_0008C77C0743_.wvu.PrintArea" hidden="1">#REF!</definedName>
    <definedName name="Z_BDFEE6C3_734C_11D2_8E68_0008C77C0743_.wvu.PrintTitles" hidden="1">#REF!</definedName>
    <definedName name="Z_BDFEE6C5_734C_11D2_8E68_0008C77C0743_.wvu.PrintArea" hidden="1">#REF!</definedName>
    <definedName name="Z_BDFEE6C5_734C_11D2_8E68_0008C77C0743_.wvu.PrintTitles" hidden="1">#REF!</definedName>
    <definedName name="Z_BDFEE6CE_734C_11D2_8E68_0008C77C0743_.wvu.PrintArea" hidden="1">#REF!</definedName>
    <definedName name="Z_BDFEE6CE_734C_11D2_8E68_0008C77C0743_.wvu.PrintTitles" hidden="1">#REF!,#REF!</definedName>
    <definedName name="Z_BDFEE6D1_734C_11D2_8E68_0008C77C0743_.wvu.PrintArea" hidden="1">#REF!</definedName>
    <definedName name="Z_BDFEE6D1_734C_11D2_8E68_0008C77C0743_.wvu.PrintTitles" hidden="1">#REF!,#REF!</definedName>
    <definedName name="Z_BDFEE6D3_734C_11D2_8E68_0008C77C0743_.wvu.PrintArea" hidden="1">#REF!</definedName>
    <definedName name="Z_BDFEE6D3_734C_11D2_8E68_0008C77C0743_.wvu.PrintTitles" hidden="1">#REF!,#REF!</definedName>
    <definedName name="Z_BDFEE6D7_734C_11D2_8E68_0008C77C0743_.wvu.PrintArea" hidden="1">#REF!</definedName>
    <definedName name="Z_BDFEE6D7_734C_11D2_8E68_0008C77C0743_.wvu.PrintTitles" hidden="1">#REF!,#REF!</definedName>
    <definedName name="Z_BDFEE6DA_734C_11D2_8E68_0008C77C0743_.wvu.PrintArea" hidden="1">#REF!</definedName>
    <definedName name="Z_BDFEE6DA_734C_11D2_8E68_0008C77C0743_.wvu.PrintTitles" hidden="1">#REF!,#REF!</definedName>
    <definedName name="Z_BDFEE6DC_734C_11D2_8E68_0008C77C0743_.wvu.PrintArea" hidden="1">#REF!</definedName>
    <definedName name="Z_BDFEE6DC_734C_11D2_8E68_0008C77C0743_.wvu.PrintTitles" hidden="1">#REF!,#REF!</definedName>
    <definedName name="Z_BDFEE6E2_734C_11D2_8E68_0008C77C0743_.wvu.PrintArea" hidden="1">#REF!</definedName>
    <definedName name="Z_BDFEE6E2_734C_11D2_8E68_0008C77C0743_.wvu.PrintTitles" hidden="1">#REF!</definedName>
    <definedName name="Z_BDFEE6E4_734C_11D2_8E68_0008C77C0743_.wvu.PrintArea" hidden="1">#REF!</definedName>
    <definedName name="Z_BDFEE6E4_734C_11D2_8E68_0008C77C0743_.wvu.PrintTitles" hidden="1">#REF!</definedName>
    <definedName name="Z_BDFEE6E6_734C_11D2_8E68_0008C77C0743_.wvu.PrintArea" hidden="1">#REF!</definedName>
    <definedName name="Z_BDFEE6E6_734C_11D2_8E68_0008C77C0743_.wvu.PrintTitles" hidden="1">#REF!</definedName>
    <definedName name="Z_BDFEE6EF_734C_11D2_8E68_0008C77C0743_.wvu.PrintArea" hidden="1">#REF!</definedName>
    <definedName name="Z_BDFEE6EF_734C_11D2_8E68_0008C77C0743_.wvu.PrintTitles" hidden="1">#REF!,#REF!</definedName>
    <definedName name="Z_BDFEE6F2_734C_11D2_8E68_0008C77C0743_.wvu.PrintArea" hidden="1">#REF!</definedName>
    <definedName name="Z_BDFEE6F2_734C_11D2_8E68_0008C77C0743_.wvu.PrintTitles" hidden="1">#REF!,#REF!</definedName>
    <definedName name="Z_BDFEE6F4_734C_11D2_8E68_0008C77C0743_.wvu.PrintArea" hidden="1">#REF!</definedName>
    <definedName name="Z_BDFEE6F4_734C_11D2_8E68_0008C77C0743_.wvu.PrintTitles" hidden="1">#REF!,#REF!</definedName>
    <definedName name="Z_BDFEE6FA_734C_11D2_8E68_0008C77C0743_.wvu.PrintArea" hidden="1">#REF!</definedName>
    <definedName name="Z_BDFEE6FA_734C_11D2_8E68_0008C77C0743_.wvu.PrintTitles" hidden="1">#REF!,#REF!</definedName>
    <definedName name="Z_BDFEE6FC_734C_11D2_8E68_0008C77C0743_.wvu.PrintArea" hidden="1">#REF!</definedName>
    <definedName name="Z_BDFEE6FC_734C_11D2_8E68_0008C77C0743_.wvu.PrintTitles" hidden="1">#REF!,#REF!</definedName>
    <definedName name="Z_BDFEE6FE_734C_11D2_8E68_0008C77C0743_.wvu.PrintArea" hidden="1">#REF!</definedName>
    <definedName name="Z_BDFEE6FE_734C_11D2_8E68_0008C77C0743_.wvu.PrintTitles" hidden="1">#REF!,#REF!</definedName>
    <definedName name="Z_BE4AA1C5_ECFE_11D2_8EB8_0008C77C0743_.wvu.PrintArea" hidden="1">#REF!</definedName>
    <definedName name="Z_BE4AA1C5_ECFE_11D2_8EB8_0008C77C0743_.wvu.PrintTitles" hidden="1">#REF!</definedName>
    <definedName name="Z_BE4AA1D8_ECFE_11D2_8EB8_0008C77C0743_.wvu.PrintArea" hidden="1">#REF!</definedName>
    <definedName name="Z_BE4AA1D8_ECFE_11D2_8EB8_0008C77C0743_.wvu.PrintTitles" hidden="1">#REF!</definedName>
    <definedName name="Z_BE4AA1E8_ECFE_11D2_8EB8_0008C77C0743_.wvu.PrintArea" hidden="1">#REF!</definedName>
    <definedName name="Z_BE4AA1E8_ECFE_11D2_8EB8_0008C77C0743_.wvu.PrintTitles" hidden="1">#REF!,#REF!</definedName>
    <definedName name="Z_BFEBD6B7_EDBB_11D2_8EB9_0008C77C0743_.wvu.PrintArea" hidden="1">#REF!</definedName>
    <definedName name="Z_BFEBD6B7_EDBB_11D2_8EB9_0008C77C0743_.wvu.PrintTitles" hidden="1">#REF!</definedName>
    <definedName name="Z_BFEBD6CA_EDBB_11D2_8EB9_0008C77C0743_.wvu.PrintArea" hidden="1">#REF!</definedName>
    <definedName name="Z_BFEBD6CA_EDBB_11D2_8EB9_0008C77C0743_.wvu.PrintTitles" hidden="1">#REF!</definedName>
    <definedName name="Z_BFEBD6DA_EDBB_11D2_8EB9_0008C77C0743_.wvu.PrintArea" hidden="1">#REF!</definedName>
    <definedName name="Z_BFEBD6DA_EDBB_11D2_8EB9_0008C77C0743_.wvu.PrintTitles" hidden="1">#REF!,#REF!</definedName>
    <definedName name="Z_CD050555_ECE8_11D2_8EB7_0008C77C0743_.wvu.PrintArea" hidden="1">#REF!</definedName>
    <definedName name="Z_CD050555_ECE8_11D2_8EB7_0008C77C0743_.wvu.PrintTitles" hidden="1">#REF!</definedName>
    <definedName name="Z_CD050568_ECE8_11D2_8EB7_0008C77C0743_.wvu.PrintArea" hidden="1">#REF!</definedName>
    <definedName name="Z_CD050568_ECE8_11D2_8EB7_0008C77C0743_.wvu.PrintTitles" hidden="1">#REF!</definedName>
    <definedName name="Z_CD050578_ECE8_11D2_8EB7_0008C77C0743_.wvu.PrintArea" hidden="1">#REF!</definedName>
    <definedName name="Z_CD050578_ECE8_11D2_8EB7_0008C77C0743_.wvu.PrintTitles" hidden="1">#REF!,#REF!</definedName>
    <definedName name="Z_CF4A68D4_EB6D_11D2_8EB5_0008C77C0743_.wvu.PrintArea" hidden="1">#REF!</definedName>
    <definedName name="Z_CF4A68D4_EB6D_11D2_8EB5_0008C77C0743_.wvu.PrintTitles" hidden="1">#REF!</definedName>
    <definedName name="Z_CF4A68E7_EB6D_11D2_8EB5_0008C77C0743_.wvu.PrintArea" hidden="1">#REF!</definedName>
    <definedName name="Z_CF4A68E7_EB6D_11D2_8EB5_0008C77C0743_.wvu.PrintTitles" hidden="1">#REF!</definedName>
    <definedName name="Z_CF4A68F7_EB6D_11D2_8EB5_0008C77C0743_.wvu.PrintArea" hidden="1">#REF!</definedName>
    <definedName name="Z_CF4A68F7_EB6D_11D2_8EB5_0008C77C0743_.wvu.PrintTitles" hidden="1">#REF!,#REF!</definedName>
    <definedName name="Z_F3D6017D_338E_11D2_8E9B_0008C77C0743_.wvu.PrintArea" hidden="1">#REF!</definedName>
    <definedName name="Z_F3D6017D_338E_11D2_8E9B_0008C77C0743_.wvu.PrintTitles" hidden="1">#REF!</definedName>
    <definedName name="Z_F3D6018C_338E_11D2_8E9B_0008C77C0743_.wvu.PrintArea" hidden="1">#REF!</definedName>
    <definedName name="Z_F3D6018C_338E_11D2_8E9B_0008C77C0743_.wvu.PrintTitles" hidden="1">#REF!</definedName>
    <definedName name="Z_F3D60199_338E_11D2_8E9B_0008C77C0743_.wvu.PrintArea" hidden="1">#REF!</definedName>
    <definedName name="Z_F3D60199_338E_11D2_8E9B_0008C77C0743_.wvu.PrintTitles" hidden="1">#REF!,#REF!</definedName>
  </definedNames>
  <calcPr fullCalcOnLoad="1"/>
</workbook>
</file>

<file path=xl/sharedStrings.xml><?xml version="1.0" encoding="utf-8"?>
<sst xmlns="http://schemas.openxmlformats.org/spreadsheetml/2006/main" count="746" uniqueCount="642">
  <si>
    <t xml:space="preserve"> </t>
  </si>
  <si>
    <t>Change</t>
  </si>
  <si>
    <t>Line</t>
  </si>
  <si>
    <t>Allocated</t>
  </si>
  <si>
    <t>No.</t>
  </si>
  <si>
    <t>Amount</t>
  </si>
  <si>
    <t xml:space="preserve">REVENUE CREDITS </t>
  </si>
  <si>
    <t xml:space="preserve">DIVISOR </t>
  </si>
  <si>
    <t>Annual Cost ($/kW/Yr)</t>
  </si>
  <si>
    <t xml:space="preserve">Network &amp; P-to-P Rate ($/kW/Mo) </t>
  </si>
  <si>
    <t>RATE BASE:</t>
  </si>
  <si>
    <t>GROSS PLANT IN SERVICE</t>
  </si>
  <si>
    <t xml:space="preserve">  Production</t>
  </si>
  <si>
    <t xml:space="preserve">  Distribution</t>
  </si>
  <si>
    <t xml:space="preserve">  Common</t>
  </si>
  <si>
    <t>ACCUMULATED DEPRECIATION &amp; AMORTIZATION</t>
  </si>
  <si>
    <t xml:space="preserve">  Production - Depreciation</t>
  </si>
  <si>
    <t xml:space="preserve">  Distribution - Depreciation</t>
  </si>
  <si>
    <t>NET PLANT IN SERVICE</t>
  </si>
  <si>
    <t xml:space="preserve">  Production </t>
  </si>
  <si>
    <t xml:space="preserve">  Transmission </t>
  </si>
  <si>
    <t xml:space="preserve">  Distribution </t>
  </si>
  <si>
    <t xml:space="preserve">  Account No. 281 (enter negative)</t>
  </si>
  <si>
    <t xml:space="preserve">  Account No. 255 (enter negative)</t>
  </si>
  <si>
    <t xml:space="preserve">  CWC  </t>
  </si>
  <si>
    <t xml:space="preserve">  Transmission Lease Payments</t>
  </si>
  <si>
    <t>DEPRECIATION &amp; AMORTIZATION EXPENSE</t>
  </si>
  <si>
    <t xml:space="preserve">  LABOR RELATED</t>
  </si>
  <si>
    <t xml:space="preserve">  PLANT RELATED</t>
  </si>
  <si>
    <t xml:space="preserve">         Franchise</t>
  </si>
  <si>
    <t xml:space="preserve">  </t>
  </si>
  <si>
    <t xml:space="preserve">INCOME TAXES          </t>
  </si>
  <si>
    <t xml:space="preserve">     T=1 - {[(1 - SIT) * (1 - FIT)] / (1 - SIT * FIT * p)} =</t>
  </si>
  <si>
    <t xml:space="preserve">     CIT=(T/1-T) * (1-(WCLTD/R)) =</t>
  </si>
  <si>
    <t>TP=</t>
  </si>
  <si>
    <t>WAGES &amp; SALARY ALLOCATOR   (W&amp;S)</t>
  </si>
  <si>
    <t>RETURN (R)</t>
  </si>
  <si>
    <t>%</t>
  </si>
  <si>
    <t>Weighted</t>
  </si>
  <si>
    <t>PRIOR YEAR TRUE UP ADJUSTMENT</t>
  </si>
  <si>
    <t>INTEREST ON PRIOR YEAR TRUE UP ADJUSTMENT</t>
  </si>
  <si>
    <t>CURRENT YEAR REVENUE REQUIREMENT WITH TRUE UP</t>
  </si>
  <si>
    <t>CURRENT YEAR RADIAL LINE REVENUE REQUIREMENT DIRECTLY BILLED</t>
  </si>
  <si>
    <t>CURRENT YEAR METER CHARGE REVENUE REQUIREMENT DIRECTLY BILLED</t>
  </si>
  <si>
    <t xml:space="preserve">  General</t>
  </si>
  <si>
    <t xml:space="preserve">  Intangible</t>
  </si>
  <si>
    <t xml:space="preserve">  Plus Pre-Funded AFUDC Amortization</t>
  </si>
  <si>
    <t xml:space="preserve">  Plus Recovery of Abandoned Incentive Plant</t>
  </si>
  <si>
    <t xml:space="preserve">  Plus Recovery of Extraordinary Property Loss</t>
  </si>
  <si>
    <t xml:space="preserve">  Transmission Wages &amp; Salary Allocator</t>
  </si>
  <si>
    <t xml:space="preserve">  Preferred Dividends</t>
  </si>
  <si>
    <t xml:space="preserve">  Less Preferred Stock</t>
  </si>
  <si>
    <t xml:space="preserve">  Less Account 216.1</t>
  </si>
  <si>
    <t>Common Stock:</t>
  </si>
  <si>
    <t>NET REVENUE REQUIREMENT (w/o incentives)</t>
  </si>
  <si>
    <t xml:space="preserve">  Annual Rate</t>
  </si>
  <si>
    <t xml:space="preserve">  Monthly Rate</t>
  </si>
  <si>
    <t>NET PLANT CARRYING CHARGE (w/o incentives)</t>
  </si>
  <si>
    <t>GROSS PLANT CARRYING CHARGE (w/o incentives)</t>
  </si>
  <si>
    <t>NET PLANT CARRYING CHARGE, W/O DEPRECIATION (w/o incentives)</t>
  </si>
  <si>
    <t>NET PLANT CARRYING CHARGE, W/O DEPRECIATION, INCOME TAXES AND RETURN</t>
  </si>
  <si>
    <t>ADDITIONAL REVENUE REQUIREMENT (w/incentives)</t>
  </si>
  <si>
    <t>RATES</t>
  </si>
  <si>
    <t>Weekly Point to Point On and Off Peak</t>
  </si>
  <si>
    <t>Daily Point to Point On Peak</t>
  </si>
  <si>
    <t>Daily Point to Point Off Peak</t>
  </si>
  <si>
    <t>Hourly Point to Point On Peak</t>
  </si>
  <si>
    <t>Hourly Point to Point Off Peak</t>
  </si>
  <si>
    <t>Southwestern Public Service Company</t>
  </si>
  <si>
    <t>Total Revenue Credits</t>
  </si>
  <si>
    <t>METER CHARGE</t>
  </si>
  <si>
    <t xml:space="preserve">  Current Year Revenue Requirement</t>
  </si>
  <si>
    <t xml:space="preserve">  Number of Delivery Points</t>
  </si>
  <si>
    <t xml:space="preserve">  Monthly Meter Charge ($ per delivery point)</t>
  </si>
  <si>
    <t xml:space="preserve">  Annual Meter Charge ($ per delivery point)</t>
  </si>
  <si>
    <t xml:space="preserve">  Account No. 107</t>
  </si>
  <si>
    <t xml:space="preserve">  Net Pre-Funded AFUDC on CWIP included in Rate Base</t>
  </si>
  <si>
    <t xml:space="preserve">  Unamortized Balance of Abandoned Incentive Plant</t>
  </si>
  <si>
    <t xml:space="preserve">  Unamortized Balance of Extraordinary Property Loss</t>
  </si>
  <si>
    <t>BALANCE OF NETWORK CREDITS</t>
  </si>
  <si>
    <t>A &amp; G Subtotal</t>
  </si>
  <si>
    <t>INTEREST ON NETWORK CREDITS</t>
  </si>
  <si>
    <t xml:space="preserve">ADJUSTMENTS TO RATE BASE </t>
  </si>
  <si>
    <t>WORKING CAPITAL</t>
  </si>
  <si>
    <t>OPERATIONS &amp; MAINTENANCE EXPENSE</t>
  </si>
  <si>
    <t>TAXES OTHER THAN INCOME TAXES</t>
  </si>
  <si>
    <t>Amortized Investment Tax Credit (266.8f) (enter negative)</t>
  </si>
  <si>
    <t xml:space="preserve">       where WCLTD=(page 4, line 167) and R= (page 4, line 170)</t>
  </si>
  <si>
    <t xml:space="preserve">       and FIT, SIT &amp; p are as given in Note M.</t>
  </si>
  <si>
    <t xml:space="preserve">      1 / (1 - T)  = (from line 123)</t>
  </si>
  <si>
    <t>TRANSMISSION PLANT INCLUDED IN OATT TRANSMISSION RATE</t>
  </si>
  <si>
    <t xml:space="preserve">  Preferred Stock</t>
  </si>
  <si>
    <t>GROSS PLANT ALLOCATOR</t>
  </si>
  <si>
    <t>NET PLANT ALLOCATOR</t>
  </si>
  <si>
    <t>REVENUE REQUIREMENT (w/o incentives) from formula lines 164 and 28</t>
  </si>
  <si>
    <t>Total</t>
  </si>
  <si>
    <t xml:space="preserve">  Long Term Debt Capitalization Percentage</t>
  </si>
  <si>
    <t xml:space="preserve">  Preferred Stock Capitalization Percentage</t>
  </si>
  <si>
    <t xml:space="preserve">  Common Stock Capitalization Percentage</t>
  </si>
  <si>
    <t xml:space="preserve">  Transmission Network Load (Ws C - Divisor)</t>
  </si>
  <si>
    <t xml:space="preserve">  Account No. 454 (formula lines 166 and 30)</t>
  </si>
  <si>
    <t xml:space="preserve">  Account No. 456 (formula lines 167 and 31)</t>
  </si>
  <si>
    <t>LESS SPP Base Plan Upgrade Revenue Requirement (formula lines 180 and 44)</t>
  </si>
  <si>
    <t xml:space="preserve">  Transmission (formula lines 184 and 48)</t>
  </si>
  <si>
    <t xml:space="preserve">  General (formula lines 186 and 50)</t>
  </si>
  <si>
    <t xml:space="preserve">  Intangible (formula lines 187 and 51)</t>
  </si>
  <si>
    <t xml:space="preserve">  Transmission - Depreciation (formula lines 191 and 55)</t>
  </si>
  <si>
    <t xml:space="preserve">  General  - Depreciation (formula lines 193 and 57)</t>
  </si>
  <si>
    <t xml:space="preserve">  Electric Intangible - Amortization (formula lines 194 and 58)</t>
  </si>
  <si>
    <t xml:space="preserve">  Account No. 282 (enter negative) (formula lines 205 and 69)</t>
  </si>
  <si>
    <t xml:space="preserve">  Account No. 283 (enter negative) (formula lines 206 and 70)</t>
  </si>
  <si>
    <t xml:space="preserve">  Account No. 190 (formula lines 207 and 71)</t>
  </si>
  <si>
    <t>LAND HELD FOR FUTURE USE (formula lines 214 and 78)</t>
  </si>
  <si>
    <t xml:space="preserve">  Materials &amp; Supplies (formula lines 217 and 81)</t>
  </si>
  <si>
    <t xml:space="preserve">  Materials &amp; Supplies (formula lines 218 and 82)</t>
  </si>
  <si>
    <t xml:space="preserve">  Transmission (formula lines 233 and 97)</t>
  </si>
  <si>
    <t xml:space="preserve">  A&amp;G (formula lines 239 and 103)</t>
  </si>
  <si>
    <t xml:space="preserve">     Plus Acct 924 Property Insurance (formula lines 240 and 104)</t>
  </si>
  <si>
    <t xml:space="preserve">     Plus Acct 928 Transmission Specific (formula lines 241 and 105)</t>
  </si>
  <si>
    <t xml:space="preserve">     Plus Acct 928 Transmission Allocated (formula lines 242 and 106)</t>
  </si>
  <si>
    <t xml:space="preserve">     Plus Acct 930.2 Transmission Allocated (formula lines 244 and 108)</t>
  </si>
  <si>
    <t xml:space="preserve">     Plus Transmission Safety and Siting Advertising (formula lines 245 and 109)</t>
  </si>
  <si>
    <t xml:space="preserve">  Transmission (formula lines 250 and 114) </t>
  </si>
  <si>
    <t xml:space="preserve">  General (formula lines 254 and 118)</t>
  </si>
  <si>
    <t xml:space="preserve">   Electric Intangible Amortization (formula lines 255 and 119)</t>
  </si>
  <si>
    <t xml:space="preserve">          Payroll (formula lines 259 and 123)</t>
  </si>
  <si>
    <t xml:space="preserve">         Property (formula lines 261 and 125)</t>
  </si>
  <si>
    <t xml:space="preserve">         Other - Texas Use (formula lines 263 and 127)</t>
  </si>
  <si>
    <t>Income Tax Calculation (formula lines 272 and 136)</t>
  </si>
  <si>
    <t>ITC adjustment (formula lines 273 and 137)</t>
  </si>
  <si>
    <t>RETURN (Rate Base * Rate of Return) formula lines 275 and 139</t>
  </si>
  <si>
    <t>Total transmission plant (formula lines 279 and 143)</t>
  </si>
  <si>
    <t>Less Generator Step-up facilities (formula lines 280 and 144)</t>
  </si>
  <si>
    <t>Less Radial Line facilities (formula lines 281 and 145)</t>
  </si>
  <si>
    <t>Plus Radial Line facilities true-up (formula line 281.a)</t>
  </si>
  <si>
    <t xml:space="preserve">  Production (formula lines 285 and 149)</t>
  </si>
  <si>
    <t xml:space="preserve">  Transmission (formula lines 286 and 150)</t>
  </si>
  <si>
    <t xml:space="preserve">  Regional Market (formula lines 287 and 151)</t>
  </si>
  <si>
    <t xml:space="preserve">  Distribution (formula lines 288 and 152)</t>
  </si>
  <si>
    <t xml:space="preserve">  Other (formula lines 289 and 153)</t>
  </si>
  <si>
    <t xml:space="preserve">  Long Term Interest (formula lines 293 and 157)</t>
  </si>
  <si>
    <t xml:space="preserve">  Proprietary Capital (WsK Capital Structure)</t>
  </si>
  <si>
    <t xml:space="preserve">  Less Account 219 (WsK Capital Structure)</t>
  </si>
  <si>
    <t xml:space="preserve">  Long Term Debt (formula lines 296 and 160)</t>
  </si>
  <si>
    <t xml:space="preserve">  Preferred Stock (formula lines 297 and 161)</t>
  </si>
  <si>
    <t xml:space="preserve">  Common Stock (formula lines 298 and 162)</t>
  </si>
  <si>
    <t xml:space="preserve">  Transmission Wages &amp; Salary Allocated Amount Based on TP Allocator (formula lns 290 &amp; 154)</t>
  </si>
  <si>
    <t xml:space="preserve">     Less PBOP Expense in Account 926 Adjustment</t>
  </si>
  <si>
    <t xml:space="preserve">  Prepayments (formula lines 219-222 and 83-86) </t>
  </si>
  <si>
    <t>UID</t>
  </si>
  <si>
    <t>Parent</t>
  </si>
  <si>
    <t>Parent Description</t>
  </si>
  <si>
    <t>Year</t>
  </si>
  <si>
    <t>PRIOR PERIOD CORRECTION TRUE UP ADJUSTMENT</t>
  </si>
  <si>
    <t>INTEREST ON PRIOR PERIOD CORRECTION TRUE UP ADJUSTMENT</t>
  </si>
  <si>
    <t xml:space="preserve">  Account No. 421.1 (formula lines 167 and 31.1)</t>
  </si>
  <si>
    <t>CURRENT YEAR REVENUE REQUIREMENT (formula lines 181 and 45)</t>
  </si>
  <si>
    <t>Projected</t>
  </si>
  <si>
    <t xml:space="preserve">     Administrative and General</t>
  </si>
  <si>
    <t>NTC</t>
  </si>
  <si>
    <t>Actual Transmission Plant Additions for 2017 &gt; 50K</t>
  </si>
  <si>
    <t>Actual General &amp; Intangible Plant Additions for 2017 &gt; 50K</t>
  </si>
  <si>
    <t xml:space="preserve"> W/S=</t>
  </si>
  <si>
    <t>Variance Analysis 2019 Projected versus 2018 Projected Amounts</t>
  </si>
  <si>
    <t>D.0001787.004</t>
  </si>
  <si>
    <t>SAP Financial Mgmt SPS</t>
  </si>
  <si>
    <t>D.0001813.023</t>
  </si>
  <si>
    <t>Amarillo Ops Center Renovation</t>
  </si>
  <si>
    <t>D.0001813.024</t>
  </si>
  <si>
    <t>Amarillo Tech Ctr New Training</t>
  </si>
  <si>
    <t>A.0001061.003</t>
  </si>
  <si>
    <t>Purnell 115kV Sub</t>
  </si>
  <si>
    <t>D.0001805.016</t>
  </si>
  <si>
    <t>Next Gen MSFT Deploy SW SPS -10693</t>
  </si>
  <si>
    <t>A.0006056.213</t>
  </si>
  <si>
    <t>TX-DIST Fleet New Unit Purchases</t>
  </si>
  <si>
    <t>D.0002014.001</t>
  </si>
  <si>
    <t>Purch WAN HW SPS-BSPRJ0001170</t>
  </si>
  <si>
    <t>D.0001807.004</t>
  </si>
  <si>
    <t>Security Tech Refresh SW SPS</t>
  </si>
  <si>
    <t>A.0006059.006</t>
  </si>
  <si>
    <t>TX-Dist Electric Tools and Equip</t>
  </si>
  <si>
    <t>A.0006056.224</t>
  </si>
  <si>
    <t>Fleet New Unit El Trans TX</t>
  </si>
  <si>
    <t>A.0006056.214</t>
  </si>
  <si>
    <t xml:space="preserve">NM-DIST Fleet New Unit Purchase El </t>
  </si>
  <si>
    <t>D.0001783.020</t>
  </si>
  <si>
    <t>Purch LMR Radio HW NM</t>
  </si>
  <si>
    <t>D.0002097.007</t>
  </si>
  <si>
    <t>UAST Ph1 SW SPS-10689</t>
  </si>
  <si>
    <t>D.0001804.393</t>
  </si>
  <si>
    <t>ESOM Ph2 SW SPS-10687</t>
  </si>
  <si>
    <t>D.0002123.004</t>
  </si>
  <si>
    <t>Purch Security Camera HW SPS</t>
  </si>
  <si>
    <t>A.0006059.016</t>
  </si>
  <si>
    <t>TX-Dist Subs Tools and Equip</t>
  </si>
  <si>
    <t>D.0001826.166</t>
  </si>
  <si>
    <t>Purch Scada Synchrophaser HW S</t>
  </si>
  <si>
    <t>A.0000481.003</t>
  </si>
  <si>
    <t xml:space="preserve">New Ink Basin 230/115kV Substation </t>
  </si>
  <si>
    <t>D.0002081.004</t>
  </si>
  <si>
    <t>Vegetatation Mgmt Crew Mgmt SW SPS</t>
  </si>
  <si>
    <t>D.0002003.014</t>
  </si>
  <si>
    <t>2019 Oracle SW SPS</t>
  </si>
  <si>
    <t>D.0001821.379</t>
  </si>
  <si>
    <t>2019 Planned PC Refresh SPS</t>
  </si>
  <si>
    <t>A.0001061.005</t>
  </si>
  <si>
    <t>Purnell Sub 115kV Sub Comm</t>
  </si>
  <si>
    <t>D.0001821.371</t>
  </si>
  <si>
    <t>2019 IT INFS Network Refresh S</t>
  </si>
  <si>
    <t>D.0001839.259</t>
  </si>
  <si>
    <t>NOC Refresh SW SPS</t>
  </si>
  <si>
    <t>D.0002030.004</t>
  </si>
  <si>
    <t>BUD-Automation&amp;Orchestration SW SPS</t>
  </si>
  <si>
    <t>A.0000290.002</t>
  </si>
  <si>
    <t>Eddy Co Intg, 230kV Dbl Bkr Dbl Bus</t>
  </si>
  <si>
    <t>A.0000588.012</t>
  </si>
  <si>
    <t>Castro RTU Replacement</t>
  </si>
  <si>
    <t>D.0001804.344</t>
  </si>
  <si>
    <t>Synchrophasor SW SPS-10655</t>
  </si>
  <si>
    <t>A.0006059.063</t>
  </si>
  <si>
    <t>SPS Sub Comm Tool Blanket</t>
  </si>
  <si>
    <t>A.0000556.015</t>
  </si>
  <si>
    <t>TUCO B 115/69kV</t>
  </si>
  <si>
    <t>A.0000556.014</t>
  </si>
  <si>
    <t>TUCO A</t>
  </si>
  <si>
    <t>A.0010100.004</t>
  </si>
  <si>
    <t>Convert South Loving COMM</t>
  </si>
  <si>
    <t>D.0002086.008</t>
  </si>
  <si>
    <t>2018 Remittance Scanner HW SPS</t>
  </si>
  <si>
    <t>A.0010099.006</t>
  </si>
  <si>
    <t>Reinforce Tokio 69/12.5kV Sub - COM</t>
  </si>
  <si>
    <t>D.0002091.004</t>
  </si>
  <si>
    <t>Data Analytics SW SPS</t>
  </si>
  <si>
    <t>A.0001024.005</t>
  </si>
  <si>
    <t>Hillside T2 Install 115/13.2kV-COMM</t>
  </si>
  <si>
    <t>D.0001779.249</t>
  </si>
  <si>
    <t>Unbudgeted Emergencies - Electric -</t>
  </si>
  <si>
    <t>A.0006059.007</t>
  </si>
  <si>
    <t>NM-Dist Electric Tools and Equip</t>
  </si>
  <si>
    <t>D.0002125.004</t>
  </si>
  <si>
    <t>DR Tech SW SPS</t>
  </si>
  <si>
    <t>A.0001284.002</t>
  </si>
  <si>
    <t>Lynn Co Comm</t>
  </si>
  <si>
    <t>A.0000673.034</t>
  </si>
  <si>
    <t>Hobbs 345kV Sub Comms_UID 5045</t>
  </si>
  <si>
    <t>A.0000126.011</t>
  </si>
  <si>
    <t>Comm Equp @ Artesia Country Club</t>
  </si>
  <si>
    <t>D.0002149.004</t>
  </si>
  <si>
    <t>DRMS PH 2 SW SPS</t>
  </si>
  <si>
    <t>A.0000916.008</t>
  </si>
  <si>
    <t>Bushland Comm</t>
  </si>
  <si>
    <t>A.0000979.006</t>
  </si>
  <si>
    <t>Mustang Communications Sub Por</t>
  </si>
  <si>
    <t>A.0006056.227</t>
  </si>
  <si>
    <t>GSMOC Purchase Vehicles</t>
  </si>
  <si>
    <t>D.0002093.004</t>
  </si>
  <si>
    <t>Purch Universal Printing HW SPS</t>
  </si>
  <si>
    <t>A.0000916.011</t>
  </si>
  <si>
    <t>Deaf Smith 230kV breaker Add Sub Co</t>
  </si>
  <si>
    <t>D.0001840.029</t>
  </si>
  <si>
    <t>Purch VOIP SPS</t>
  </si>
  <si>
    <t>D.0001821.387</t>
  </si>
  <si>
    <t>2019 Unplanned PC Refresh SPS</t>
  </si>
  <si>
    <t>D.0002101.006</t>
  </si>
  <si>
    <t>eGRC Ph3 SW SPS-10719</t>
  </si>
  <si>
    <t>A.0001079.008</t>
  </si>
  <si>
    <t>Quincy Substation Communication</t>
  </si>
  <si>
    <t>A.0000484.003</t>
  </si>
  <si>
    <t>Allen Sub, Comm</t>
  </si>
  <si>
    <t>A.0005549.009</t>
  </si>
  <si>
    <t>SPS-Dist Sub Communication Equ</t>
  </si>
  <si>
    <t>A.0000494.003</t>
  </si>
  <si>
    <t>Seminole Xfmr East Comm</t>
  </si>
  <si>
    <t>A.0006059.437</t>
  </si>
  <si>
    <t>SPS COM Tools (BU 8371)</t>
  </si>
  <si>
    <t>D.0002134.004</t>
  </si>
  <si>
    <t>DR End to End Auto SW SPS</t>
  </si>
  <si>
    <t>A.0000902.002</t>
  </si>
  <si>
    <t>TUCO RTU Addition Comm</t>
  </si>
  <si>
    <t>D.0002135.004</t>
  </si>
  <si>
    <t>Unix Config SW SPS</t>
  </si>
  <si>
    <t>D.0001821.375</t>
  </si>
  <si>
    <t>2019 Planned MDT Refresh SPS</t>
  </si>
  <si>
    <t>A.0001079.005</t>
  </si>
  <si>
    <t>Murphy Substation Communication</t>
  </si>
  <si>
    <t>A.0001079.007</t>
  </si>
  <si>
    <t>Frankford Substation Communication</t>
  </si>
  <si>
    <t>A.0005549.010</t>
  </si>
  <si>
    <t>NM-Dist Sub Communication Equi</t>
  </si>
  <si>
    <t>A.0006056.223</t>
  </si>
  <si>
    <t>Fleet New Units  El Trans NM</t>
  </si>
  <si>
    <t>D.0001781.041</t>
  </si>
  <si>
    <t xml:space="preserve">Security Projects  -  Electric  -  </t>
  </si>
  <si>
    <t>D.0001823.016</t>
  </si>
  <si>
    <t>SPS Energy Management</t>
  </si>
  <si>
    <t>A.0005014.101</t>
  </si>
  <si>
    <t xml:space="preserve">Office Furn &amp; Equipment - Electric </t>
  </si>
  <si>
    <t>D.0002075.004</t>
  </si>
  <si>
    <t>Storage Mgmt System SW SPS</t>
  </si>
  <si>
    <t>D.0001839.251</t>
  </si>
  <si>
    <t>2019 Storage Refresh</t>
  </si>
  <si>
    <t>A.0006059.258</t>
  </si>
  <si>
    <t>SPS Training Center Equipment</t>
  </si>
  <si>
    <t>A.0006059.488</t>
  </si>
  <si>
    <t>Tools &amp; Equipment - Electric - TX</t>
  </si>
  <si>
    <t>A.0006056.270</t>
  </si>
  <si>
    <t>JON0C-Purchase New Tractor</t>
  </si>
  <si>
    <t>D.0002142.004</t>
  </si>
  <si>
    <t>Mobile Device Mgmt SW SPS</t>
  </si>
  <si>
    <t>D.0002143.004</t>
  </si>
  <si>
    <t>Technology Lic SW SPS</t>
  </si>
  <si>
    <t>A.0006059.168</t>
  </si>
  <si>
    <t>SPS Transmission Tool Blanket</t>
  </si>
  <si>
    <t>A.0006059.105</t>
  </si>
  <si>
    <t>NM-Transportation Tools &amp; Equi</t>
  </si>
  <si>
    <t>D.0001839.247</t>
  </si>
  <si>
    <t>2019 Planned Server Refresh SP</t>
  </si>
  <si>
    <t>A.0003000.689</t>
  </si>
  <si>
    <t>GMS0C-TX Lab Instruments</t>
  </si>
  <si>
    <t>A.0006059.432</t>
  </si>
  <si>
    <t>Tool Blanket TX Line</t>
  </si>
  <si>
    <t>A.0006059.436</t>
  </si>
  <si>
    <t>SPS Ops Engineering Tools</t>
  </si>
  <si>
    <t>A.0003000.668</t>
  </si>
  <si>
    <t>HAR0C-Purch Plant Tools</t>
  </si>
  <si>
    <t>A.0003000.550</t>
  </si>
  <si>
    <t>MAD0C-Purchase Surface Grinder</t>
  </si>
  <si>
    <t>A.0000979.009</t>
  </si>
  <si>
    <t>Shell Sub Comm Sub Portion S</t>
  </si>
  <si>
    <t>A.0003000.692</t>
  </si>
  <si>
    <t>GMS0C-MMR Instruments</t>
  </si>
  <si>
    <t>A.0003000.693</t>
  </si>
  <si>
    <t>GMS0C-PMO Equipment</t>
  </si>
  <si>
    <t>A.0006059.088</t>
  </si>
  <si>
    <t>SPS Sys Protect Comm Eng Testing Eq</t>
  </si>
  <si>
    <t>A.0000673.025</t>
  </si>
  <si>
    <t>TX/NM Border-Hobbs 345kV Line_</t>
  </si>
  <si>
    <t>A.0000673.023</t>
  </si>
  <si>
    <t>Yoakum-TX/NM Border 345kV Line</t>
  </si>
  <si>
    <t>A.0001577.005</t>
  </si>
  <si>
    <t>Hale-Sub Serving Generation</t>
  </si>
  <si>
    <t>A.0000290.001</t>
  </si>
  <si>
    <t>Eddy County Dbl Bus Dbl Brkr 230kV</t>
  </si>
  <si>
    <t>A.0000481.001</t>
  </si>
  <si>
    <t>ink basin substation</t>
  </si>
  <si>
    <t>A.0000303.007</t>
  </si>
  <si>
    <t>SPS 2016 S&amp;E B 230kV Line</t>
  </si>
  <si>
    <t>A.0000979.001</t>
  </si>
  <si>
    <t>115Line Mustang-Shell Trans Po</t>
  </si>
  <si>
    <t>A.0000979.010</t>
  </si>
  <si>
    <t>Shell Substation Sub Portion</t>
  </si>
  <si>
    <t>A.0001037.001</t>
  </si>
  <si>
    <t>Potash Junction 230-115 xfmr upg 32</t>
  </si>
  <si>
    <t>A.0001577.004</t>
  </si>
  <si>
    <t>Hale-Xmsn Serving Generation</t>
  </si>
  <si>
    <t>A.0001079.002</t>
  </si>
  <si>
    <t>Inst 115kV Quincy Sw Station Xcel P</t>
  </si>
  <si>
    <t>A.0000499.013</t>
  </si>
  <si>
    <t>SPS ELR 115kV TX 2016</t>
  </si>
  <si>
    <t>A.0000673.022</t>
  </si>
  <si>
    <t>TUCO-Yoakum 345kV ROW_UID 5044</t>
  </si>
  <si>
    <t>A.0001008.002</t>
  </si>
  <si>
    <t>Inst 230kV Sw Station XcelPortion</t>
  </si>
  <si>
    <t>A.0000424.144</t>
  </si>
  <si>
    <t>OPIE Potash-Livingston Ridge</t>
  </si>
  <si>
    <t>A.0000635.001</t>
  </si>
  <si>
    <t xml:space="preserve">W-26 Cunningham-Monument Tap wreck </t>
  </si>
  <si>
    <t>A.0000673.031</t>
  </si>
  <si>
    <t>Yoakum Sub Xmfr 345kV/230KV_UI</t>
  </si>
  <si>
    <t>A.0000673.033</t>
  </si>
  <si>
    <t>Hobbs 345kV Sub Reactor/Yoakum</t>
  </si>
  <si>
    <t>A.0000673.030</t>
  </si>
  <si>
    <t>Yoakum 345kV Sub Reactor/Hobbs</t>
  </si>
  <si>
    <t>A.0000076.004</t>
  </si>
  <si>
    <t>IA Tariff Fund SPS</t>
  </si>
  <si>
    <t>A.0001326.003</t>
  </si>
  <si>
    <t>Yoakum 230/115 Transformer 2 Upgrad</t>
  </si>
  <si>
    <t>A.0000916.004</t>
  </si>
  <si>
    <t>Deaf Smith 230kV Breaker ADD S</t>
  </si>
  <si>
    <t>A.0000424.143</t>
  </si>
  <si>
    <t>IMC1-Intrepid West 115kv Recd</t>
  </si>
  <si>
    <t>A.0001267.001</t>
  </si>
  <si>
    <t>345/115kV 448MVA XfmrspareSub</t>
  </si>
  <si>
    <t>A.0000776.001</t>
  </si>
  <si>
    <t>Xfmr Spare Security SPS</t>
  </si>
  <si>
    <t>A.0000424.119</t>
  </si>
  <si>
    <t>N Loving-S Loving 115 kV Line</t>
  </si>
  <si>
    <t>A.0000494.002</t>
  </si>
  <si>
    <t>Seminole Xfmr 2</t>
  </si>
  <si>
    <t>A.0001325.006</t>
  </si>
  <si>
    <t>W77-T75Recond ArrowheadRandall</t>
  </si>
  <si>
    <t>A.0000673.039</t>
  </si>
  <si>
    <t>Hobbs Sub 345kV Yoakum Reator</t>
  </si>
  <si>
    <t>A.0000424.231</t>
  </si>
  <si>
    <t>W87 China Draw Chevron Tap 115kV Li</t>
  </si>
  <si>
    <t>A.0000640.023</t>
  </si>
  <si>
    <t>AMOCO Breaker Rplmnt</t>
  </si>
  <si>
    <t>A.0000126.005</t>
  </si>
  <si>
    <t>Artesia Cty Club Line</t>
  </si>
  <si>
    <t>A.0001284.001</t>
  </si>
  <si>
    <t>Lynn Co 115/69 Xfmr #1 Upgrade</t>
  </si>
  <si>
    <t>A.0000646.011</t>
  </si>
  <si>
    <t>Z-66 Wreckout Perryton-BookerL</t>
  </si>
  <si>
    <t>A.0000979.007</t>
  </si>
  <si>
    <t>Mustang Sub Sub Portion Sub</t>
  </si>
  <si>
    <t>A.0000481.012</t>
  </si>
  <si>
    <t>New 230/115kV Transformer</t>
  </si>
  <si>
    <t>A.0000287.001</t>
  </si>
  <si>
    <t>SPS Unserviceable Bkr ReplmntS</t>
  </si>
  <si>
    <t>A.0001024.001</t>
  </si>
  <si>
    <t>Hillside, high side</t>
  </si>
  <si>
    <t>A.0000481.002</t>
  </si>
  <si>
    <t>New Ink Basin 230/115kV Transformer</t>
  </si>
  <si>
    <t>A.0000673.037</t>
  </si>
  <si>
    <t>Hobbs-NM Stateline 345 kV Line</t>
  </si>
  <si>
    <t>A.0000424.145</t>
  </si>
  <si>
    <t>Potash-Intrepid West 115kvRecd</t>
  </si>
  <si>
    <t>A.0000469.006</t>
  </si>
  <si>
    <t>SPS Major Line Refurb230kVTX20</t>
  </si>
  <si>
    <t>A.0000424.122</t>
  </si>
  <si>
    <t>N Loving 115kV Bus &amp; S Loving</t>
  </si>
  <si>
    <t>A.0000424.033</t>
  </si>
  <si>
    <t>ChinaDraw 115kV Sub Y Hill Ter</t>
  </si>
  <si>
    <t>A.0001285.001</t>
  </si>
  <si>
    <t>NEF-Targa Reconductor</t>
  </si>
  <si>
    <t>A.0001048.001</t>
  </si>
  <si>
    <t>Upgrade Tuco 115kV Terminal to Stan</t>
  </si>
  <si>
    <t>A.0001326.001</t>
  </si>
  <si>
    <t>Yoakum 230/115 Xfmr 1 Upgrade</t>
  </si>
  <si>
    <t>A.0000424.121</t>
  </si>
  <si>
    <t>S Loving 115kV Conv From 69kV</t>
  </si>
  <si>
    <t>A.0000616.002</t>
  </si>
  <si>
    <t>115kV Line Tap to Soncy Line</t>
  </si>
  <si>
    <t>A.0000616.001</t>
  </si>
  <si>
    <t>Soncy Dist. Transformer Conv.</t>
  </si>
  <si>
    <t>A.0000220.006</t>
  </si>
  <si>
    <t>SPS 2016 S&amp;E Sub</t>
  </si>
  <si>
    <t>A.0000427.001</t>
  </si>
  <si>
    <t>SPS Line Capacity Line</t>
  </si>
  <si>
    <t>A.0000640.002</t>
  </si>
  <si>
    <t>SPS 2016 ELR Breakers Sub</t>
  </si>
  <si>
    <t>A.0001300.024</t>
  </si>
  <si>
    <t xml:space="preserve">Z09 Removal from S Main St to RIAC </t>
  </si>
  <si>
    <t>A.0000589.002</t>
  </si>
  <si>
    <t>TX - 2016 - Unserviceable Rela</t>
  </si>
  <si>
    <t>A.0000401.002</t>
  </si>
  <si>
    <t>SPS 2016 ELR BreakersSub</t>
  </si>
  <si>
    <t>A.0000979.008</t>
  </si>
  <si>
    <t>Relay Upgrade Sub Portion SUb</t>
  </si>
  <si>
    <t>A.0000290.004</t>
  </si>
  <si>
    <t>K38 Retermination, Eddy Co Sub</t>
  </si>
  <si>
    <t>A.0001325.011</t>
  </si>
  <si>
    <t>K62 Line crossing Upgrade</t>
  </si>
  <si>
    <t>A.0000481.006</t>
  </si>
  <si>
    <t>K-93 Reterm In, Line</t>
  </si>
  <si>
    <t>A.0000481.007</t>
  </si>
  <si>
    <t>K-93 Reterm Out, Line</t>
  </si>
  <si>
    <t>A.0001079.001</t>
  </si>
  <si>
    <t>Inst 115kV Quincy Sw Station TOIF P</t>
  </si>
  <si>
    <t>A.0001079.003</t>
  </si>
  <si>
    <t>Pre Construction Milwaukee</t>
  </si>
  <si>
    <t>A.0000710.001</t>
  </si>
  <si>
    <t>NM Physical Security Sub Infrastruc</t>
  </si>
  <si>
    <t>A.0000916.007</t>
  </si>
  <si>
    <t>Remote End Upgrade for ring bus add</t>
  </si>
  <si>
    <t>A.0000126.004</t>
  </si>
  <si>
    <t>Artesia Cty Club Switch</t>
  </si>
  <si>
    <t>A.0000220.018</t>
  </si>
  <si>
    <t>SPS 2016 NM S&amp;E Sub</t>
  </si>
  <si>
    <t>A.0001273.005</t>
  </si>
  <si>
    <t>Facil UpgSub Ancillary Eq2016</t>
  </si>
  <si>
    <t>A.0000888.002</t>
  </si>
  <si>
    <t>XTO Tap 3 Way Switch Transmission</t>
  </si>
  <si>
    <t>A.0001189.007</t>
  </si>
  <si>
    <t>OPIE Phantom Sub Land</t>
  </si>
  <si>
    <t>A.0000175.001</t>
  </si>
  <si>
    <t xml:space="preserve">Install 3 Way Switch_Chevron_Trans </t>
  </si>
  <si>
    <t>A.0001061.006</t>
  </si>
  <si>
    <t>UXX DACO-LASL 115kV T-Line</t>
  </si>
  <si>
    <t>A.0000635.002</t>
  </si>
  <si>
    <t>Cunningham W-26 line terminal upgra</t>
  </si>
  <si>
    <t>A.0001325.007</t>
  </si>
  <si>
    <t>W77 Reconductor Arrowhead to Randal</t>
  </si>
  <si>
    <t>A.0000489.001</t>
  </si>
  <si>
    <t>plainview city removal</t>
  </si>
  <si>
    <t>A.0000424.150</t>
  </si>
  <si>
    <t>OPIE PTJU Intrepid Term Sub</t>
  </si>
  <si>
    <t>A.0001008.001</t>
  </si>
  <si>
    <t>Inst 230kV Sw Station TOIFPortion</t>
  </si>
  <si>
    <t>A.0000153.001</t>
  </si>
  <si>
    <t>SPS Trans Switch Replmnt Line</t>
  </si>
  <si>
    <t>A.0001030.002</t>
  </si>
  <si>
    <t>Mustang - Seminole ROW</t>
  </si>
  <si>
    <t>A.0001061.007</t>
  </si>
  <si>
    <t>UXX LASL-DACO 115kV T-Line</t>
  </si>
  <si>
    <t>A.0000710.003</t>
  </si>
  <si>
    <t>SPS Physical Security Sub Infrastru</t>
  </si>
  <si>
    <t>A.0001024.002</t>
  </si>
  <si>
    <t>Hillside, line</t>
  </si>
  <si>
    <t>A.0000482.001</t>
  </si>
  <si>
    <t>k32 terminal upgrades potter &amp; harr</t>
  </si>
  <si>
    <t>A.0001079.006</t>
  </si>
  <si>
    <t>Murphy Substation Relay Replacement</t>
  </si>
  <si>
    <t>A.0000401.044</t>
  </si>
  <si>
    <t>Castro 5870 Relay Replacement</t>
  </si>
  <si>
    <t>A.0000401.045</t>
  </si>
  <si>
    <t>Castro 8825 Relay Replacement</t>
  </si>
  <si>
    <t>A.0000401.046</t>
  </si>
  <si>
    <t>Castro 8829 Relay Replacement</t>
  </si>
  <si>
    <t>A.0000482.002</t>
  </si>
  <si>
    <t xml:space="preserve">Potter Co, K32 Terminal Upgrade to </t>
  </si>
  <si>
    <t>A.0000481.004</t>
  </si>
  <si>
    <t>V-80 Reterm In, Line</t>
  </si>
  <si>
    <t>A.0000849.002</t>
  </si>
  <si>
    <t>T35 Yoakum_Breaker 8990 Sub</t>
  </si>
  <si>
    <t>A.0001079.004</t>
  </si>
  <si>
    <t>Frankford Substation Relay Replacem</t>
  </si>
  <si>
    <t>A.0000481.008</t>
  </si>
  <si>
    <t>Denver City Sub, V-80 Terminal Upgr</t>
  </si>
  <si>
    <t>A.0000640.029</t>
  </si>
  <si>
    <t>Hale Co 3744 Breaker Replacement</t>
  </si>
  <si>
    <t>A.0000640.030</t>
  </si>
  <si>
    <t>Hale Co 3915 Breaker Replacement</t>
  </si>
  <si>
    <t>A.0000635.003</t>
  </si>
  <si>
    <t>Oil Center W-26 line terminal upgra</t>
  </si>
  <si>
    <t>A.0000849.001</t>
  </si>
  <si>
    <t>T35 Yoakum_Breaker 6H95Sub</t>
  </si>
  <si>
    <t>A.0001284.003</t>
  </si>
  <si>
    <t>Lynn Co 69kV Bkr 7740</t>
  </si>
  <si>
    <t>A.0000286.009</t>
  </si>
  <si>
    <t>Owens Corning 115 kV Cap Bank Prote</t>
  </si>
  <si>
    <t>A.0000286.008</t>
  </si>
  <si>
    <t>Etter Rural 115 kV Cap Bank Protect</t>
  </si>
  <si>
    <t>A.0000481.009</t>
  </si>
  <si>
    <t>Hobbs Generating Sub, K-93 Terminal</t>
  </si>
  <si>
    <t>A.0000484.002</t>
  </si>
  <si>
    <t>Allen Sub, Lubbock S. Term</t>
  </si>
  <si>
    <t>A.0001273.015</t>
  </si>
  <si>
    <t>Deaf Smith Breaker 2K20 Replacement</t>
  </si>
  <si>
    <t>A.0001285.002</t>
  </si>
  <si>
    <t>NEF-Whitten Terminal UpgrSub</t>
  </si>
  <si>
    <t>A.0000484.001</t>
  </si>
  <si>
    <t>Lubbock S. Sub, Allen Term</t>
  </si>
  <si>
    <t>A.0000481.005</t>
  </si>
  <si>
    <t>V-80 Reterm Out, Line</t>
  </si>
  <si>
    <t>A.0001325.010</t>
  </si>
  <si>
    <t>K87 Line Crossing upgrade</t>
  </si>
  <si>
    <t>A.0001325.008</t>
  </si>
  <si>
    <t>V04 Reconductor</t>
  </si>
  <si>
    <t>A.0001054.001</t>
  </si>
  <si>
    <t>Coulter Switch Replacemnts</t>
  </si>
  <si>
    <t>A.0001050.001</t>
  </si>
  <si>
    <t>Etter Rural - Moore Co 115kV, ROW</t>
  </si>
  <si>
    <t>A.0000286.011</t>
  </si>
  <si>
    <t>Texas Co 115 kV Cap Bank Protect (C</t>
  </si>
  <si>
    <t>A.0001042.001</t>
  </si>
  <si>
    <t>T-30 Term Upg at Hockley and Lamb C</t>
  </si>
  <si>
    <t>A.0001059.003</t>
  </si>
  <si>
    <t xml:space="preserve">Potter Auto Bus Diff Relay Upgrade </t>
  </si>
  <si>
    <t>A.0001059.002</t>
  </si>
  <si>
    <t>Bushland Auto Bus Diff Relay Upgrad</t>
  </si>
  <si>
    <t>A.0000401.027</t>
  </si>
  <si>
    <t>East Plant 230kV (A910)Sub</t>
  </si>
  <si>
    <t>A.0001061.002</t>
  </si>
  <si>
    <t>LASL-DACO Line Relay Upgrade</t>
  </si>
  <si>
    <t>A.0000499.008</t>
  </si>
  <si>
    <t>Line ELR SPS 2019_Line</t>
  </si>
  <si>
    <t>A.0000979.005</t>
  </si>
  <si>
    <t>Yoakum Relay upgrade Sub Porti</t>
  </si>
  <si>
    <t>A.0000589.011</t>
  </si>
  <si>
    <t>Roswell Int 115kV Buss Diff</t>
  </si>
  <si>
    <t>A.0001061.001</t>
  </si>
  <si>
    <t>DACO-LASL Line Relay Upgrade</t>
  </si>
  <si>
    <t>A.0000979.002</t>
  </si>
  <si>
    <t>Denver City -Shell Reterm Tran</t>
  </si>
  <si>
    <t>A.0001037.002</t>
  </si>
  <si>
    <t>Potash Spare Xfmr Foundation</t>
  </si>
  <si>
    <t>A.0001039.008</t>
  </si>
  <si>
    <t>Potter Co - Pleasant Hill ROW TX</t>
  </si>
  <si>
    <t>A.0000424.234</t>
  </si>
  <si>
    <t>Livingston Ridge U08 OPGW upgrade</t>
  </si>
  <si>
    <t>A.0000979.011</t>
  </si>
  <si>
    <t>K56 Structure Raise</t>
  </si>
  <si>
    <t>A.0000401.017</t>
  </si>
  <si>
    <t>Gaines Co Y98(7735)Sub</t>
  </si>
  <si>
    <t>A.0000979.003</t>
  </si>
  <si>
    <t>Yoakum-Shell Reterm Tran Porti</t>
  </si>
  <si>
    <t>A.0000401.049</t>
  </si>
  <si>
    <t>Seven Rivers BPRO Upgrade</t>
  </si>
  <si>
    <t>A.0000481.010</t>
  </si>
  <si>
    <t>Yoakum Co Intg, K-93 Terminal Upgra</t>
  </si>
  <si>
    <t>A.0000635.004</t>
  </si>
  <si>
    <t>W26 Cunningham Monument Tap ROW</t>
  </si>
  <si>
    <t>A.0000290.006</t>
  </si>
  <si>
    <t>Seven Rivers Intg, Upgrade Eddy 230</t>
  </si>
  <si>
    <t>A.0001325.005</t>
  </si>
  <si>
    <t>Randall Cty W77 Terminal Upgr</t>
  </si>
  <si>
    <t>A.0001325.012</t>
  </si>
  <si>
    <t>Canyon West Sub W77 Term Upgr</t>
  </si>
  <si>
    <t>A.0000646.002</t>
  </si>
  <si>
    <t>Perryton Substation Sub</t>
  </si>
  <si>
    <t>A.0000916.010</t>
  </si>
  <si>
    <t>Plant X 230kV LRU to Deaf Smith</t>
  </si>
  <si>
    <t>A.0000401.031</t>
  </si>
  <si>
    <t>Hereford Int N 115/69kV Xfmr</t>
  </si>
  <si>
    <t>A.0000286.014</t>
  </si>
  <si>
    <t>LNCO Rplc 69kV Bypass Switches</t>
  </si>
  <si>
    <t>A.0000489.002</t>
  </si>
  <si>
    <t>Z-84 Removal</t>
  </si>
  <si>
    <t>A.0001044.011</t>
  </si>
  <si>
    <t>UXX DSTG-TIBL 115kV ROW</t>
  </si>
  <si>
    <t>A.0001044.016</t>
  </si>
  <si>
    <t>UXX TIBL-HFRD 115kV ROW</t>
  </si>
  <si>
    <t>A.0001044.019</t>
  </si>
  <si>
    <t>UYY TIBL-HFRD 115kV ROW</t>
  </si>
  <si>
    <t>A.0001175.003</t>
  </si>
  <si>
    <t>Lost Draw 230kV Sub Land</t>
  </si>
  <si>
    <t>A.0000489.005</t>
  </si>
  <si>
    <t>Remove Z84 Terminal at Kiser Sub</t>
  </si>
  <si>
    <t>A.0001325.009</t>
  </si>
  <si>
    <t>K63 Line Crossing Upgrade</t>
  </si>
  <si>
    <t>A.0001039.007</t>
  </si>
  <si>
    <t>Potter Co - Pleasant Hill ROW NM</t>
  </si>
  <si>
    <t>SPP-NTC-200309</t>
  </si>
  <si>
    <t>SPP-NTC-200366</t>
  </si>
  <si>
    <t>SPP-NTC-200395</t>
  </si>
  <si>
    <t>SPP-NTC-200262</t>
  </si>
  <si>
    <t>SPP-NTC-200420</t>
  </si>
  <si>
    <t>SPP-NTC-200360</t>
  </si>
  <si>
    <t>SPP-NTC-200365</t>
  </si>
  <si>
    <t>SPP-NTC-200326</t>
  </si>
  <si>
    <t>SPP-NTC-200282</t>
  </si>
  <si>
    <t>SPS-NTC-200282</t>
  </si>
  <si>
    <t>SPP-NTC-200444</t>
  </si>
  <si>
    <t>SPP-NTC-20130</t>
  </si>
  <si>
    <t>SPP-NTC-200343</t>
  </si>
  <si>
    <t>SPP-NTC-200407</t>
  </si>
  <si>
    <t>SPP-NTC-200297</t>
  </si>
  <si>
    <t>SPP-NTC-200455</t>
  </si>
  <si>
    <t>SPP-NTC-200457</t>
  </si>
  <si>
    <t>SPP-NTC-200256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</si>
</sst>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"/>
    <numFmt numFmtId="166" formatCode="&quot;$&quot;#,##0.000"/>
    <numFmt numFmtId="167" formatCode="0.0000"/>
    <numFmt numFmtId="168" formatCode="0.000%"/>
    <numFmt numFmtId="169" formatCode="&quot;$&quot;#,##0"/>
    <numFmt numFmtId="170" formatCode="0.00_)"/>
    <numFmt numFmtId="171" formatCode="#,##0.00&quot; $&quot;;\-#,##0.00&quot; $&quot;"/>
    <numFmt numFmtId="172" formatCode="_-* #,##0.0_-;\-* #,##0.0_-;_-* &quot;-&quot;??_-;_-@_-"/>
    <numFmt numFmtId="173" formatCode="m\-d\-yy"/>
    <numFmt numFmtId="174" formatCode="_(&quot;$&quot;* #,##0_);_(&quot;$&quot;* \(#,##0\);_(&quot;$&quot;* &quot;-&quot;??_);_(@_)"/>
    <numFmt numFmtId="175" formatCode="_(* #,##0_);_(* \(#,##0\);_(* &quot;-&quot;??_);_(@_)"/>
    <numFmt numFmtId="176" formatCode="#,##0.00000_);\(#,##0.00000\)"/>
    <numFmt numFmtId="177" formatCode="0;[Red]0"/>
    <numFmt numFmtId="178" formatCode="#,##0.000000_);\(#,##0.000000\)"/>
    <numFmt numFmtId="179" formatCode="#,##0.0000_);\(#,##0.0000\)"/>
    <numFmt numFmtId="180" formatCode="_(* #,##0.000000_);_(* \(#,##0.000000\);_(* &quot;-&quot;??_);_(@_)"/>
    <numFmt numFmtId="181" formatCode="0."/>
    <numFmt numFmtId="182" formatCode="_(* #,##0,_);_(* \(#,##0,\);_(* &quot;-   &quot;_);_(@_)"/>
    <numFmt numFmtId="183" formatCode="_(* #,##0.0,_);_(* \(#,##0.0,\);_(* &quot;-   &quot;_);_(@_)"/>
    <numFmt numFmtId="184" formatCode="_(* #,##0_);_(* \(#,##0\);_(* &quot;&quot;_);_(@_)"/>
    <numFmt numFmtId="185" formatCode=";;;\(@\)"/>
    <numFmt numFmtId="186" formatCode="_(* #,##0.0_);_(* \(#,##0.0\);_(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(* #,##0.0000_);_(* \(#,##0.0000\);_(* &quot;-&quot;_);_(@_)"/>
    <numFmt numFmtId="192" formatCode="#,##0.00000"/>
    <numFmt numFmtId="193" formatCode="0.0%"/>
    <numFmt numFmtId="194" formatCode="mmmm\-yy"/>
    <numFmt numFmtId="195" formatCode="0.0"/>
    <numFmt numFmtId="196" formatCode="#,##0;[Red]\(#,##0\)"/>
    <numFmt numFmtId="197" formatCode="#,##0&quot; kW&quot;"/>
    <numFmt numFmtId="198" formatCode="&quot;$&quot;##0.00&quot;/kW&quot;"/>
    <numFmt numFmtId="199" formatCode="#,##0&quot; Mwh&quot;"/>
    <numFmt numFmtId="200" formatCode="&quot;$&quot;##0.0000000&quot;/kwh&quot;"/>
    <numFmt numFmtId="201" formatCode="0.0000%"/>
    <numFmt numFmtId="202" formatCode="_(* #,##0.000000_);_(* \(#,##0.000000\);_(* &quot;-&quot;??????_);_(@_)"/>
  </numFmts>
  <fonts count="49">
    <font>
      <sz val="10"/>
      <name val="Arial"/>
      <family val="0"/>
    </font>
    <font>
      <b/>
      <sz val="10"/>
      <name val="Arial"/>
      <family val="2"/>
    </font>
    <font>
      <sz val="11"/>
      <name val="??"/>
      <family val="3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1"/>
      <color indexed="37"/>
      <name val="Arial"/>
      <family val="2"/>
    </font>
    <font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2"/>
      <name val="Arial MT"/>
      <family val="0"/>
    </font>
    <font>
      <sz val="10"/>
      <color indexed="12"/>
      <name val="MS Sans Serif"/>
      <family val="2"/>
    </font>
    <font>
      <b/>
      <sz val="10"/>
      <color indexed="12"/>
      <name val="MS Sans Serif"/>
      <family val="2"/>
    </font>
    <font>
      <sz val="8"/>
      <color indexed="12"/>
      <name val="Arial"/>
      <family val="2"/>
    </font>
    <font>
      <sz val="14"/>
      <name val="Arial MT"/>
      <family val="0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Tms Rmn"/>
      <family val="0"/>
    </font>
    <font>
      <b/>
      <sz val="11"/>
      <color indexed="9"/>
      <name val="Calibri"/>
      <family val="2"/>
    </font>
    <font>
      <u val="singleAccounting"/>
      <sz val="10"/>
      <name val="Times"/>
      <family val="1"/>
    </font>
    <font>
      <sz val="12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12"/>
      <name val="Helv"/>
      <family val="0"/>
    </font>
    <font>
      <sz val="12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5.5"/>
      <name val="Small Fonts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sz val="8"/>
      <name val="Arial Narrow"/>
      <family val="2"/>
    </font>
    <font>
      <sz val="12"/>
      <color indexed="12"/>
      <name val="Times New Roman"/>
      <family val="1"/>
    </font>
    <font>
      <sz val="10"/>
      <color rgb="FF000000"/>
      <name val="Arial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 vertical="top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173" fontId="1" fillId="8" borderId="1">
      <alignment horizontal="center" vertical="center"/>
      <protection/>
    </xf>
    <xf numFmtId="0" fontId="22" fillId="3" borderId="0" applyNumberFormat="0" applyBorder="0" applyAlignment="0" applyProtection="0"/>
    <xf numFmtId="0" fontId="23" fillId="20" borderId="2" applyNumberFormat="0" applyAlignment="0" applyProtection="0"/>
    <xf numFmtId="0" fontId="24" fillId="0" borderId="0">
      <alignment/>
      <protection/>
    </xf>
    <xf numFmtId="0" fontId="25" fillId="21" borderId="3" applyNumberFormat="0" applyAlignment="0" applyProtection="0"/>
    <xf numFmtId="185" fontId="26" fillId="0" borderId="0">
      <alignment horizont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2" fillId="0" borderId="0">
      <alignment/>
      <protection locked="0"/>
    </xf>
    <xf numFmtId="181" fontId="27" fillId="0" borderId="0">
      <alignment/>
      <protection/>
    </xf>
    <xf numFmtId="0" fontId="28" fillId="0" borderId="0" applyNumberFormat="0" applyFill="0" applyBorder="0" applyAlignment="0" applyProtection="0"/>
    <xf numFmtId="37" fontId="46" fillId="22" borderId="4" applyAlignment="0">
      <protection/>
    </xf>
    <xf numFmtId="172" fontId="0" fillId="0" borderId="0">
      <alignment/>
      <protection locked="0"/>
    </xf>
    <xf numFmtId="172" fontId="0" fillId="0" borderId="0">
      <alignment/>
      <protection locked="0"/>
    </xf>
    <xf numFmtId="0" fontId="3" fillId="0" borderId="0" applyNumberFormat="0" applyFill="0" applyBorder="0" applyAlignment="0" applyProtection="0"/>
    <xf numFmtId="39" fontId="46" fillId="22" borderId="0" applyNumberFormat="0" applyBorder="0" applyAlignment="0" applyProtection="0"/>
    <xf numFmtId="0" fontId="29" fillId="4" borderId="0" applyNumberFormat="0" applyBorder="0" applyAlignment="0" applyProtection="0"/>
    <xf numFmtId="38" fontId="4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>
      <alignment/>
      <protection locked="0"/>
    </xf>
    <xf numFmtId="171" fontId="0" fillId="0" borderId="0">
      <alignment/>
      <protection locked="0"/>
    </xf>
    <xf numFmtId="171" fontId="0" fillId="0" borderId="0">
      <alignment/>
      <protection locked="0"/>
    </xf>
    <xf numFmtId="171" fontId="0" fillId="0" borderId="0">
      <alignment/>
      <protection locked="0"/>
    </xf>
    <xf numFmtId="0" fontId="6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33" fillId="7" borderId="2" applyNumberFormat="0" applyAlignment="0" applyProtection="0"/>
    <xf numFmtId="10" fontId="4" fillId="23" borderId="9" applyNumberFormat="0" applyBorder="0" applyAlignment="0" applyProtection="0"/>
    <xf numFmtId="0" fontId="34" fillId="0" borderId="10" applyNumberFormat="0" applyFill="0" applyAlignment="0" applyProtection="0"/>
    <xf numFmtId="0" fontId="35" fillId="22" borderId="0" applyNumberFormat="0" applyBorder="0" applyAlignment="0" applyProtection="0"/>
    <xf numFmtId="37" fontId="8" fillId="0" borderId="0">
      <alignment/>
      <protection/>
    </xf>
    <xf numFmtId="170" fontId="9" fillId="0" borderId="0">
      <alignment/>
      <protection/>
    </xf>
    <xf numFmtId="37" fontId="36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41" fontId="27" fillId="0" borderId="0">
      <alignment/>
      <protection/>
    </xf>
    <xf numFmtId="41" fontId="27" fillId="0" borderId="0">
      <alignment/>
      <protection/>
    </xf>
    <xf numFmtId="41" fontId="27" fillId="0" borderId="0">
      <alignment/>
      <protection/>
    </xf>
    <xf numFmtId="164" fontId="10" fillId="0" borderId="0" applyProtection="0">
      <alignment/>
    </xf>
    <xf numFmtId="164" fontId="10" fillId="0" borderId="0" applyProtection="0">
      <alignment/>
    </xf>
    <xf numFmtId="0" fontId="37" fillId="23" borderId="4" applyNumberFormat="0" applyFont="0" applyAlignment="0" applyProtection="0"/>
    <xf numFmtId="184" fontId="0" fillId="0" borderId="0">
      <alignment/>
      <protection/>
    </xf>
    <xf numFmtId="184" fontId="0" fillId="0" borderId="0">
      <alignment/>
      <protection/>
    </xf>
    <xf numFmtId="0" fontId="38" fillId="20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ont="0" applyFill="0" applyBorder="0" applyAlignment="0" applyProtection="0"/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40" fillId="0" borderId="12">
      <alignment horizontal="center"/>
      <protection/>
    </xf>
    <xf numFmtId="3" fontId="39" fillId="0" borderId="0" applyFont="0" applyFill="0" applyBorder="0" applyAlignment="0" applyProtection="0"/>
    <xf numFmtId="0" fontId="39" fillId="24" borderId="0" applyNumberFormat="0" applyFont="0" applyBorder="0" applyAlignment="0" applyProtection="0"/>
    <xf numFmtId="0" fontId="11" fillId="0" borderId="13">
      <alignment/>
      <protection/>
    </xf>
    <xf numFmtId="0" fontId="19" fillId="0" borderId="0">
      <alignment vertical="top"/>
      <protection/>
    </xf>
    <xf numFmtId="0" fontId="12" fillId="0" borderId="14">
      <alignment/>
      <protection/>
    </xf>
    <xf numFmtId="0" fontId="41" fillId="0" borderId="0">
      <alignment horizontal="centerContinuous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 wrapText="1"/>
      <protection/>
    </xf>
    <xf numFmtId="182" fontId="0" fillId="0" borderId="0">
      <alignment wrapText="1"/>
      <protection/>
    </xf>
    <xf numFmtId="183" fontId="0" fillId="0" borderId="0">
      <alignment wrapText="1"/>
      <protection/>
    </xf>
    <xf numFmtId="183" fontId="0" fillId="0" borderId="0">
      <alignment wrapText="1"/>
      <protection/>
    </xf>
    <xf numFmtId="0" fontId="42" fillId="0" borderId="0" applyNumberFormat="0" applyFill="0" applyBorder="0" applyAlignment="0" applyProtection="0"/>
    <xf numFmtId="171" fontId="0" fillId="0" borderId="15">
      <alignment/>
      <protection locked="0"/>
    </xf>
    <xf numFmtId="171" fontId="0" fillId="0" borderId="15">
      <alignment/>
      <protection locked="0"/>
    </xf>
    <xf numFmtId="37" fontId="4" fillId="22" borderId="0" applyNumberFormat="0" applyBorder="0" applyAlignment="0" applyProtection="0"/>
    <xf numFmtId="37" fontId="4" fillId="0" borderId="0">
      <alignment/>
      <protection/>
    </xf>
    <xf numFmtId="37" fontId="4" fillId="0" borderId="0">
      <alignment/>
      <protection/>
    </xf>
    <xf numFmtId="3" fontId="13" fillId="0" borderId="8" applyProtection="0">
      <alignment/>
    </xf>
    <xf numFmtId="0" fontId="43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5" fillId="0" borderId="0" xfId="103" applyNumberFormat="1" applyFont="1" applyAlignment="1" applyProtection="1">
      <alignment horizontal="center"/>
      <protection locked="0"/>
    </xf>
    <xf numFmtId="164" fontId="14" fillId="0" borderId="0" xfId="103" applyFont="1" applyAlignment="1">
      <alignment/>
    </xf>
    <xf numFmtId="0" fontId="15" fillId="0" borderId="0" xfId="103" applyNumberFormat="1" applyFont="1" applyAlignment="1" applyProtection="1">
      <alignment/>
      <protection locked="0"/>
    </xf>
    <xf numFmtId="0" fontId="15" fillId="0" borderId="0" xfId="103" applyNumberFormat="1" applyFont="1" applyProtection="1">
      <alignment/>
      <protection locked="0"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37" fontId="15" fillId="0" borderId="0" xfId="0" applyNumberFormat="1" applyFont="1" applyAlignment="1">
      <alignment/>
    </xf>
    <xf numFmtId="0" fontId="16" fillId="0" borderId="0" xfId="103" applyNumberFormat="1" applyFont="1" applyAlignment="1" applyProtection="1">
      <alignment/>
      <protection locked="0"/>
    </xf>
    <xf numFmtId="0" fontId="15" fillId="0" borderId="0" xfId="0" applyFont="1" applyFill="1" applyAlignment="1">
      <alignment/>
    </xf>
    <xf numFmtId="0" fontId="15" fillId="0" borderId="0" xfId="103" applyNumberFormat="1" applyFont="1" applyFill="1" applyAlignment="1" applyProtection="1">
      <alignment/>
      <protection locked="0"/>
    </xf>
    <xf numFmtId="0" fontId="15" fillId="0" borderId="0" xfId="103" applyNumberFormat="1" applyFont="1" applyFill="1" applyAlignment="1" applyProtection="1">
      <alignment horizontal="right"/>
      <protection locked="0"/>
    </xf>
    <xf numFmtId="0" fontId="15" fillId="0" borderId="0" xfId="103" applyNumberFormat="1" applyFont="1" applyAlignment="1" applyProtection="1">
      <alignment horizontal="right"/>
      <protection locked="0"/>
    </xf>
    <xf numFmtId="0" fontId="15" fillId="0" borderId="0" xfId="103" applyNumberFormat="1" applyFont="1">
      <alignment/>
    </xf>
    <xf numFmtId="0" fontId="14" fillId="0" borderId="0" xfId="103" applyNumberFormat="1" applyFont="1">
      <alignment/>
    </xf>
    <xf numFmtId="0" fontId="14" fillId="0" borderId="0" xfId="103" applyNumberFormat="1" applyFont="1" applyAlignment="1" applyProtection="1">
      <alignment horizontal="center"/>
      <protection locked="0"/>
    </xf>
    <xf numFmtId="0" fontId="17" fillId="0" borderId="0" xfId="103" applyNumberFormat="1" applyFont="1" applyAlignment="1">
      <alignment horizontal="center"/>
    </xf>
    <xf numFmtId="0" fontId="15" fillId="0" borderId="0" xfId="103" applyNumberFormat="1" applyFont="1" applyAlignment="1">
      <alignment horizontal="center"/>
    </xf>
    <xf numFmtId="0" fontId="14" fillId="0" borderId="12" xfId="103" applyNumberFormat="1" applyFont="1" applyBorder="1" applyAlignment="1" applyProtection="1">
      <alignment horizontal="center"/>
      <protection locked="0"/>
    </xf>
    <xf numFmtId="0" fontId="15" fillId="0" borderId="12" xfId="103" applyNumberFormat="1" applyFont="1" applyBorder="1" applyAlignment="1" applyProtection="1">
      <alignment horizontal="center"/>
      <protection locked="0"/>
    </xf>
    <xf numFmtId="0" fontId="15" fillId="0" borderId="0" xfId="103" applyNumberFormat="1" applyFont="1" applyBorder="1" applyAlignment="1" applyProtection="1">
      <alignment horizontal="center"/>
      <protection locked="0"/>
    </xf>
    <xf numFmtId="0" fontId="14" fillId="0" borderId="0" xfId="103" applyNumberFormat="1" applyFont="1" applyBorder="1" applyAlignment="1" applyProtection="1">
      <alignment horizontal="center"/>
      <protection locked="0"/>
    </xf>
    <xf numFmtId="174" fontId="15" fillId="0" borderId="0" xfId="60" applyNumberFormat="1" applyFont="1" applyBorder="1" applyAlignment="1" applyProtection="1">
      <alignment horizontal="center"/>
      <protection locked="0"/>
    </xf>
    <xf numFmtId="37" fontId="15" fillId="0" borderId="0" xfId="103" applyNumberFormat="1" applyFont="1">
      <alignment/>
    </xf>
    <xf numFmtId="37" fontId="15" fillId="0" borderId="16" xfId="103" applyNumberFormat="1" applyFont="1" applyBorder="1">
      <alignment/>
    </xf>
    <xf numFmtId="0" fontId="15" fillId="0" borderId="0" xfId="103" applyNumberFormat="1" applyFont="1" applyAlignment="1">
      <alignment/>
    </xf>
    <xf numFmtId="37" fontId="15" fillId="0" borderId="0" xfId="103" applyNumberFormat="1" applyFont="1" applyFill="1">
      <alignment/>
    </xf>
    <xf numFmtId="3" fontId="15" fillId="0" borderId="0" xfId="103" applyNumberFormat="1" applyFont="1">
      <alignment/>
    </xf>
    <xf numFmtId="166" fontId="15" fillId="0" borderId="0" xfId="103" applyNumberFormat="1" applyFont="1" applyAlignment="1">
      <alignment/>
    </xf>
    <xf numFmtId="166" fontId="15" fillId="0" borderId="0" xfId="103" applyNumberFormat="1" applyFont="1">
      <alignment/>
    </xf>
    <xf numFmtId="164" fontId="15" fillId="0" borderId="0" xfId="103" applyFont="1" applyAlignment="1">
      <alignment/>
    </xf>
    <xf numFmtId="0" fontId="15" fillId="0" borderId="0" xfId="103" applyNumberFormat="1" applyFont="1" applyAlignment="1" quotePrefix="1">
      <alignment/>
    </xf>
    <xf numFmtId="169" fontId="15" fillId="0" borderId="0" xfId="103" applyNumberFormat="1" applyFont="1" applyAlignment="1">
      <alignment/>
    </xf>
    <xf numFmtId="174" fontId="15" fillId="0" borderId="0" xfId="60" applyNumberFormat="1" applyFont="1" applyAlignment="1">
      <alignment/>
    </xf>
    <xf numFmtId="3" fontId="15" fillId="0" borderId="0" xfId="103" applyNumberFormat="1" applyFont="1" applyAlignment="1">
      <alignment/>
    </xf>
    <xf numFmtId="37" fontId="15" fillId="0" borderId="0" xfId="103" applyNumberFormat="1" applyFont="1" applyAlignment="1">
      <alignment/>
    </xf>
    <xf numFmtId="0" fontId="15" fillId="0" borderId="0" xfId="103" applyNumberFormat="1" applyFont="1" quotePrefix="1">
      <alignment/>
    </xf>
    <xf numFmtId="10" fontId="15" fillId="0" borderId="0" xfId="109" applyNumberFormat="1" applyFont="1" applyAlignment="1">
      <alignment/>
    </xf>
    <xf numFmtId="166" fontId="15" fillId="0" borderId="0" xfId="103" applyNumberFormat="1" applyFont="1" applyProtection="1">
      <alignment/>
      <protection locked="0"/>
    </xf>
    <xf numFmtId="0" fontId="15" fillId="0" borderId="0" xfId="103" applyNumberFormat="1" applyFont="1" applyFill="1">
      <alignment/>
    </xf>
    <xf numFmtId="0" fontId="15" fillId="0" borderId="0" xfId="103" applyNumberFormat="1" applyFont="1" applyFill="1" applyAlignment="1">
      <alignment horizontal="right"/>
    </xf>
    <xf numFmtId="0" fontId="15" fillId="0" borderId="0" xfId="103" applyNumberFormat="1" applyFont="1" applyAlignment="1">
      <alignment horizontal="right"/>
    </xf>
    <xf numFmtId="49" fontId="15" fillId="0" borderId="0" xfId="103" applyNumberFormat="1" applyFont="1" applyAlignment="1">
      <alignment horizontal="center"/>
    </xf>
    <xf numFmtId="3" fontId="14" fillId="0" borderId="0" xfId="103" applyNumberFormat="1" applyFont="1" applyAlignment="1">
      <alignment/>
    </xf>
    <xf numFmtId="3" fontId="16" fillId="0" borderId="0" xfId="103" applyNumberFormat="1" applyFont="1" applyAlignment="1">
      <alignment/>
    </xf>
    <xf numFmtId="0" fontId="16" fillId="0" borderId="0" xfId="103" applyNumberFormat="1" applyFont="1" applyAlignment="1">
      <alignment/>
    </xf>
    <xf numFmtId="0" fontId="14" fillId="0" borderId="0" xfId="103" applyNumberFormat="1" applyFont="1" applyBorder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37" fontId="15" fillId="0" borderId="0" xfId="0" applyNumberFormat="1" applyFont="1" applyBorder="1" applyAlignment="1">
      <alignment/>
    </xf>
    <xf numFmtId="3" fontId="15" fillId="0" borderId="12" xfId="103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3" fontId="14" fillId="0" borderId="0" xfId="103" applyNumberFormat="1" applyFont="1" applyBorder="1" applyAlignment="1">
      <alignment/>
    </xf>
    <xf numFmtId="37" fontId="15" fillId="0" borderId="0" xfId="103" applyNumberFormat="1" applyFont="1" applyBorder="1" applyAlignment="1">
      <alignment/>
    </xf>
    <xf numFmtId="37" fontId="15" fillId="0" borderId="12" xfId="103" applyNumberFormat="1" applyFont="1" applyBorder="1" applyAlignment="1">
      <alignment/>
    </xf>
    <xf numFmtId="176" fontId="15" fillId="0" borderId="0" xfId="103" applyNumberFormat="1" applyFont="1" applyAlignment="1">
      <alignment/>
    </xf>
    <xf numFmtId="0" fontId="14" fillId="0" borderId="0" xfId="103" applyNumberFormat="1" applyFont="1" applyFill="1" applyAlignment="1" applyProtection="1">
      <alignment horizontal="center"/>
      <protection locked="0"/>
    </xf>
    <xf numFmtId="164" fontId="14" fillId="0" borderId="0" xfId="103" applyFont="1" applyFill="1" applyAlignment="1">
      <alignment/>
    </xf>
    <xf numFmtId="0" fontId="15" fillId="0" borderId="0" xfId="103" applyNumberFormat="1" applyFont="1" applyFill="1" applyAlignment="1">
      <alignment/>
    </xf>
    <xf numFmtId="3" fontId="15" fillId="0" borderId="0" xfId="103" applyNumberFormat="1" applyFont="1" applyFill="1" applyAlignment="1">
      <alignment/>
    </xf>
    <xf numFmtId="37" fontId="15" fillId="0" borderId="0" xfId="103" applyNumberFormat="1" applyFont="1" applyFill="1" applyAlignment="1">
      <alignment/>
    </xf>
    <xf numFmtId="0" fontId="15" fillId="0" borderId="0" xfId="103" applyNumberFormat="1" applyFont="1" applyFill="1" applyAlignment="1" quotePrefix="1">
      <alignment/>
    </xf>
    <xf numFmtId="37" fontId="15" fillId="0" borderId="17" xfId="103" applyNumberFormat="1" applyFont="1" applyFill="1" applyBorder="1" applyAlignment="1">
      <alignment/>
    </xf>
    <xf numFmtId="37" fontId="14" fillId="0" borderId="0" xfId="103" applyNumberFormat="1" applyFont="1" applyFill="1" applyAlignment="1">
      <alignment/>
    </xf>
    <xf numFmtId="37" fontId="14" fillId="0" borderId="0" xfId="103" applyNumberFormat="1" applyFont="1" applyAlignment="1">
      <alignment/>
    </xf>
    <xf numFmtId="37" fontId="15" fillId="0" borderId="0" xfId="103" applyNumberFormat="1" applyFont="1" applyFill="1" applyBorder="1" applyAlignment="1">
      <alignment/>
    </xf>
    <xf numFmtId="37" fontId="15" fillId="0" borderId="12" xfId="103" applyNumberFormat="1" applyFont="1" applyFill="1" applyBorder="1" applyAlignment="1">
      <alignment/>
    </xf>
    <xf numFmtId="176" fontId="15" fillId="0" borderId="0" xfId="103" applyNumberFormat="1" applyFont="1" applyFill="1" applyAlignment="1">
      <alignment/>
    </xf>
    <xf numFmtId="0" fontId="15" fillId="0" borderId="0" xfId="104" applyNumberFormat="1" applyFont="1" applyFill="1" applyAlignment="1" applyProtection="1">
      <alignment/>
      <protection locked="0"/>
    </xf>
    <xf numFmtId="37" fontId="15" fillId="0" borderId="18" xfId="103" applyNumberFormat="1" applyFont="1" applyFill="1" applyBorder="1" applyAlignment="1">
      <alignment/>
    </xf>
    <xf numFmtId="37" fontId="14" fillId="0" borderId="0" xfId="103" applyNumberFormat="1" applyFont="1" applyFill="1" applyBorder="1" applyAlignment="1">
      <alignment/>
    </xf>
    <xf numFmtId="37" fontId="14" fillId="0" borderId="0" xfId="103" applyNumberFormat="1" applyFont="1" applyBorder="1" applyAlignment="1">
      <alignment/>
    </xf>
    <xf numFmtId="0" fontId="14" fillId="0" borderId="0" xfId="103" applyNumberFormat="1" applyFont="1" applyProtection="1">
      <alignment/>
      <protection locked="0"/>
    </xf>
    <xf numFmtId="0" fontId="16" fillId="0" borderId="0" xfId="103" applyNumberFormat="1" applyFont="1" applyAlignment="1" applyProtection="1">
      <alignment horizontal="center"/>
      <protection locked="0"/>
    </xf>
    <xf numFmtId="3" fontId="17" fillId="0" borderId="0" xfId="103" applyNumberFormat="1" applyFont="1" applyAlignment="1">
      <alignment/>
    </xf>
    <xf numFmtId="0" fontId="16" fillId="0" borderId="0" xfId="103" applyNumberFormat="1" applyFont="1" applyProtection="1">
      <alignment/>
      <protection locked="0"/>
    </xf>
    <xf numFmtId="0" fontId="15" fillId="0" borderId="0" xfId="104" applyNumberFormat="1" applyFont="1" applyFill="1" applyAlignment="1">
      <alignment/>
    </xf>
    <xf numFmtId="37" fontId="15" fillId="0" borderId="16" xfId="103" applyNumberFormat="1" applyFont="1" applyBorder="1" applyAlignment="1">
      <alignment/>
    </xf>
    <xf numFmtId="37" fontId="15" fillId="0" borderId="18" xfId="103" applyNumberFormat="1" applyFont="1" applyBorder="1" applyAlignment="1">
      <alignment/>
    </xf>
    <xf numFmtId="168" fontId="15" fillId="0" borderId="0" xfId="103" applyNumberFormat="1" applyFont="1" applyAlignment="1">
      <alignment horizontal="left"/>
    </xf>
    <xf numFmtId="37" fontId="15" fillId="0" borderId="0" xfId="103" applyNumberFormat="1" applyFont="1" applyFill="1" applyAlignment="1">
      <alignment horizontal="right"/>
    </xf>
    <xf numFmtId="168" fontId="15" fillId="0" borderId="0" xfId="103" applyNumberFormat="1" applyFont="1" applyAlignment="1" applyProtection="1">
      <alignment horizontal="left"/>
      <protection locked="0"/>
    </xf>
    <xf numFmtId="37" fontId="15" fillId="0" borderId="19" xfId="103" applyNumberFormat="1" applyFont="1" applyBorder="1" applyAlignment="1">
      <alignment/>
    </xf>
    <xf numFmtId="3" fontId="15" fillId="0" borderId="0" xfId="103" applyNumberFormat="1" applyFont="1" applyAlignment="1">
      <alignment horizontal="right"/>
    </xf>
    <xf numFmtId="0" fontId="15" fillId="0" borderId="0" xfId="103" applyNumberFormat="1" applyFont="1" applyFill="1" applyProtection="1">
      <alignment/>
      <protection locked="0"/>
    </xf>
    <xf numFmtId="164" fontId="15" fillId="0" borderId="0" xfId="103" applyFont="1" applyFill="1" applyAlignment="1">
      <alignment/>
    </xf>
    <xf numFmtId="0" fontId="15" fillId="0" borderId="12" xfId="103" applyNumberFormat="1" applyFont="1" applyFill="1" applyBorder="1" applyProtection="1">
      <alignment/>
      <protection locked="0"/>
    </xf>
    <xf numFmtId="176" fontId="15" fillId="0" borderId="0" xfId="103" applyNumberFormat="1" applyFont="1" applyFill="1" applyAlignment="1">
      <alignment horizontal="right"/>
    </xf>
    <xf numFmtId="3" fontId="18" fillId="0" borderId="0" xfId="103" applyNumberFormat="1" applyFont="1" applyAlignment="1">
      <alignment horizontal="center"/>
    </xf>
    <xf numFmtId="3" fontId="15" fillId="0" borderId="0" xfId="103" applyNumberFormat="1" applyFont="1" applyBorder="1" applyAlignment="1">
      <alignment horizontal="center"/>
    </xf>
    <xf numFmtId="167" fontId="15" fillId="0" borderId="0" xfId="103" applyNumberFormat="1" applyFont="1" applyAlignment="1">
      <alignment/>
    </xf>
    <xf numFmtId="167" fontId="15" fillId="0" borderId="12" xfId="103" applyNumberFormat="1" applyFont="1" applyBorder="1" applyAlignment="1">
      <alignment/>
    </xf>
    <xf numFmtId="164" fontId="14" fillId="0" borderId="0" xfId="103" applyFont="1" applyFill="1" applyAlignment="1" applyProtection="1">
      <alignment/>
      <protection/>
    </xf>
    <xf numFmtId="9" fontId="14" fillId="0" borderId="0" xfId="109" applyFont="1" applyAlignment="1">
      <alignment/>
    </xf>
    <xf numFmtId="10" fontId="14" fillId="0" borderId="0" xfId="109" applyNumberFormat="1" applyFont="1" applyAlignment="1">
      <alignment/>
    </xf>
    <xf numFmtId="0" fontId="17" fillId="0" borderId="0" xfId="103" applyNumberFormat="1" applyFont="1">
      <alignment/>
    </xf>
    <xf numFmtId="0" fontId="16" fillId="0" borderId="0" xfId="103" applyNumberFormat="1" applyFont="1" applyAlignment="1">
      <alignment horizontal="center"/>
    </xf>
    <xf numFmtId="0" fontId="16" fillId="0" borderId="0" xfId="103" applyNumberFormat="1" applyFont="1">
      <alignment/>
    </xf>
    <xf numFmtId="0" fontId="16" fillId="0" borderId="12" xfId="103" applyNumberFormat="1" applyFont="1" applyBorder="1" applyAlignment="1" applyProtection="1">
      <alignment horizontal="center"/>
      <protection locked="0"/>
    </xf>
    <xf numFmtId="0" fontId="16" fillId="0" borderId="0" xfId="103" applyNumberFormat="1" applyFont="1" applyBorder="1" applyAlignment="1" applyProtection="1">
      <alignment horizontal="center"/>
      <protection locked="0"/>
    </xf>
    <xf numFmtId="0" fontId="15" fillId="0" borderId="0" xfId="103" applyNumberFormat="1" applyFont="1" applyFill="1" applyBorder="1" applyProtection="1">
      <alignment/>
      <protection locked="0"/>
    </xf>
    <xf numFmtId="3" fontId="15" fillId="0" borderId="0" xfId="103" applyNumberFormat="1" applyFont="1" applyFill="1" applyBorder="1" applyAlignment="1">
      <alignment/>
    </xf>
    <xf numFmtId="10" fontId="15" fillId="0" borderId="0" xfId="109" applyNumberFormat="1" applyFont="1" applyFill="1" applyAlignment="1">
      <alignment/>
    </xf>
    <xf numFmtId="10" fontId="15" fillId="0" borderId="12" xfId="109" applyNumberFormat="1" applyFont="1" applyFill="1" applyBorder="1" applyAlignment="1">
      <alignment/>
    </xf>
    <xf numFmtId="0" fontId="14" fillId="0" borderId="0" xfId="103" applyNumberFormat="1" applyFont="1" applyAlignment="1" applyProtection="1" quotePrefix="1">
      <alignment horizontal="center"/>
      <protection locked="0"/>
    </xf>
    <xf numFmtId="0" fontId="15" fillId="0" borderId="0" xfId="103" applyNumberFormat="1" applyFont="1" applyAlignment="1">
      <alignment vertical="top" wrapText="1"/>
    </xf>
    <xf numFmtId="0" fontId="14" fillId="0" borderId="0" xfId="103" applyNumberFormat="1" applyFont="1" applyAlignment="1" applyProtection="1">
      <alignment horizontal="center" vertical="top"/>
      <protection locked="0"/>
    </xf>
    <xf numFmtId="164" fontId="14" fillId="0" borderId="0" xfId="103" applyFont="1" applyAlignment="1">
      <alignment vertical="top"/>
    </xf>
    <xf numFmtId="0" fontId="15" fillId="0" borderId="0" xfId="103" applyNumberFormat="1" applyFont="1" applyAlignment="1">
      <alignment horizontal="center" vertical="top"/>
    </xf>
    <xf numFmtId="37" fontId="15" fillId="0" borderId="0" xfId="103" applyNumberFormat="1" applyFont="1" applyFill="1" applyAlignment="1">
      <alignment vertical="top"/>
    </xf>
    <xf numFmtId="10" fontId="14" fillId="0" borderId="0" xfId="109" applyNumberFormat="1" applyFont="1" applyAlignment="1">
      <alignment vertical="top"/>
    </xf>
    <xf numFmtId="180" fontId="15" fillId="0" borderId="0" xfId="46" applyNumberFormat="1" applyFont="1" applyAlignment="1">
      <alignment/>
    </xf>
    <xf numFmtId="178" fontId="15" fillId="0" borderId="0" xfId="103" applyNumberFormat="1" applyFont="1" applyAlignment="1">
      <alignment/>
    </xf>
    <xf numFmtId="0" fontId="14" fillId="0" borderId="0" xfId="103" applyNumberFormat="1" applyFont="1" applyFill="1">
      <alignment/>
    </xf>
    <xf numFmtId="3" fontId="15" fillId="0" borderId="0" xfId="0" applyNumberFormat="1" applyFont="1" applyFill="1" applyAlignment="1">
      <alignment/>
    </xf>
    <xf numFmtId="37" fontId="15" fillId="0" borderId="0" xfId="0" applyNumberFormat="1" applyFont="1" applyFill="1" applyAlignment="1">
      <alignment/>
    </xf>
    <xf numFmtId="37" fontId="15" fillId="0" borderId="16" xfId="103" applyNumberFormat="1" applyFont="1" applyFill="1" applyBorder="1">
      <alignment/>
    </xf>
    <xf numFmtId="10" fontId="14" fillId="0" borderId="0" xfId="109" applyNumberFormat="1" applyFont="1" applyFill="1" applyAlignment="1">
      <alignment/>
    </xf>
    <xf numFmtId="0" fontId="0" fillId="0" borderId="0" xfId="0" applyFont="1" applyFill="1" applyAlignment="1">
      <alignment/>
    </xf>
    <xf numFmtId="10" fontId="14" fillId="0" borderId="0" xfId="103" applyNumberFormat="1" applyFont="1" applyFill="1" applyAlignment="1">
      <alignment/>
    </xf>
    <xf numFmtId="179" fontId="14" fillId="0" borderId="0" xfId="103" applyNumberFormat="1" applyFont="1" applyFill="1" applyAlignment="1">
      <alignment/>
    </xf>
    <xf numFmtId="0" fontId="1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169" fontId="0" fillId="0" borderId="0" xfId="6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69" fontId="0" fillId="0" borderId="16" xfId="6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 horizontal="center"/>
    </xf>
    <xf numFmtId="174" fontId="15" fillId="0" borderId="0" xfId="60" applyNumberFormat="1" applyFont="1" applyFill="1" applyAlignment="1">
      <alignment/>
    </xf>
    <xf numFmtId="1" fontId="0" fillId="0" borderId="20" xfId="0" applyNumberFormat="1" applyFont="1" applyFill="1" applyBorder="1" applyAlignment="1">
      <alignment horizontal="left"/>
    </xf>
    <xf numFmtId="0" fontId="0" fillId="0" borderId="2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174" fontId="15" fillId="25" borderId="0" xfId="6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37" fontId="15" fillId="0" borderId="15" xfId="103" applyNumberFormat="1" applyFont="1" applyFill="1" applyBorder="1" applyAlignment="1">
      <alignment/>
    </xf>
    <xf numFmtId="37" fontId="15" fillId="0" borderId="15" xfId="103" applyNumberFormat="1" applyFont="1" applyBorder="1" applyAlignment="1">
      <alignment/>
    </xf>
    <xf numFmtId="3" fontId="15" fillId="0" borderId="0" xfId="103" applyNumberFormat="1" applyFont="1" applyAlignment="1" quotePrefix="1">
      <alignment horizontal="center"/>
    </xf>
    <xf numFmtId="0" fontId="15" fillId="0" borderId="0" xfId="103" applyNumberFormat="1" applyFont="1" applyAlignment="1" applyProtection="1">
      <alignment horizontal="center"/>
      <protection locked="0"/>
    </xf>
  </cellXfs>
  <cellStyles count="127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ctual Date" xfId="40"/>
    <cellStyle name="Bad" xfId="41"/>
    <cellStyle name="Calculation" xfId="42"/>
    <cellStyle name="Cancel" xfId="43"/>
    <cellStyle name="Check Cell" xfId="44"/>
    <cellStyle name="Column.Head" xfId="45"/>
    <cellStyle name="Comma" xfId="46"/>
    <cellStyle name="Comma [0]" xfId="47"/>
    <cellStyle name="Comma [0] 2" xfId="48"/>
    <cellStyle name="Comma 2" xfId="49"/>
    <cellStyle name="Comma 2 2" xfId="50"/>
    <cellStyle name="Comma 2 3" xfId="51"/>
    <cellStyle name="Comma 3" xfId="52"/>
    <cellStyle name="Comma 3 2" xfId="53"/>
    <cellStyle name="Comma 3 3" xfId="54"/>
    <cellStyle name="Comma 4" xfId="55"/>
    <cellStyle name="Comma 4 2" xfId="56"/>
    <cellStyle name="Comma 5" xfId="57"/>
    <cellStyle name="Comma 6" xfId="58"/>
    <cellStyle name="Comma 7" xfId="59"/>
    <cellStyle name="Currency" xfId="60"/>
    <cellStyle name="Currency [0]" xfId="61"/>
    <cellStyle name="Currency 2" xfId="62"/>
    <cellStyle name="Currency 2 2" xfId="63"/>
    <cellStyle name="Currency 3" xfId="64"/>
    <cellStyle name="Currency 4" xfId="65"/>
    <cellStyle name="Date" xfId="66"/>
    <cellStyle name="Dot" xfId="67"/>
    <cellStyle name="Explanatory Text" xfId="68"/>
    <cellStyle name="FERC Input" xfId="69"/>
    <cellStyle name="Fixed" xfId="70"/>
    <cellStyle name="Fixed 2" xfId="71"/>
    <cellStyle name="Followed Hyperlink" xfId="72"/>
    <cellStyle name="Formula Input" xfId="73"/>
    <cellStyle name="Good" xfId="74"/>
    <cellStyle name="Grey" xfId="75"/>
    <cellStyle name="HEADER" xfId="76"/>
    <cellStyle name="Heading 1" xfId="77"/>
    <cellStyle name="Heading 2" xfId="78"/>
    <cellStyle name="Heading 3" xfId="79"/>
    <cellStyle name="Heading 4" xfId="80"/>
    <cellStyle name="Heading1" xfId="81"/>
    <cellStyle name="Heading1 2" xfId="82"/>
    <cellStyle name="Heading2" xfId="83"/>
    <cellStyle name="Heading2 2" xfId="84"/>
    <cellStyle name="HIGHLIGHT" xfId="85"/>
    <cellStyle name="Hyperlink" xfId="86"/>
    <cellStyle name="Input" xfId="87"/>
    <cellStyle name="Input [yellow]" xfId="88"/>
    <cellStyle name="Linked Cell" xfId="89"/>
    <cellStyle name="Neutral" xfId="90"/>
    <cellStyle name="no dec" xfId="91"/>
    <cellStyle name="Normal - Style1" xfId="92"/>
    <cellStyle name="Normal - Style2" xfId="93"/>
    <cellStyle name="Normal 2" xfId="94"/>
    <cellStyle name="Normal 2 2" xfId="95"/>
    <cellStyle name="Normal 2 2 2" xfId="96"/>
    <cellStyle name="Normal 3" xfId="97"/>
    <cellStyle name="Normal 3 2" xfId="98"/>
    <cellStyle name="Normal 4" xfId="99"/>
    <cellStyle name="Normal 5" xfId="100"/>
    <cellStyle name="Normal 6" xfId="101"/>
    <cellStyle name="Normal 7" xfId="102"/>
    <cellStyle name="Normal_Formula Input Sheet" xfId="103"/>
    <cellStyle name="Normal_nonlevelized-Form 1 (v3)" xfId="104"/>
    <cellStyle name="Note" xfId="105"/>
    <cellStyle name="nozero" xfId="106"/>
    <cellStyle name="nozero 2" xfId="107"/>
    <cellStyle name="Output" xfId="108"/>
    <cellStyle name="Percent" xfId="109"/>
    <cellStyle name="Percent [2]" xfId="110"/>
    <cellStyle name="Percent [2] 2" xfId="111"/>
    <cellStyle name="Percent 2" xfId="112"/>
    <cellStyle name="Percent 2 2" xfId="113"/>
    <cellStyle name="Percent 3" xfId="114"/>
    <cellStyle name="Percent 4" xfId="115"/>
    <cellStyle name="Percent 5" xfId="116"/>
    <cellStyle name="PSChar" xfId="117"/>
    <cellStyle name="PSDate" xfId="118"/>
    <cellStyle name="PSDec" xfId="119"/>
    <cellStyle name="PSHeading" xfId="120"/>
    <cellStyle name="PSInt" xfId="121"/>
    <cellStyle name="PSSpacer" xfId="122"/>
    <cellStyle name="RangeBelow" xfId="123"/>
    <cellStyle name="Style 1" xfId="124"/>
    <cellStyle name="SubRoutine" xfId="125"/>
    <cellStyle name="Tabs" xfId="126"/>
    <cellStyle name="þ(Î'_x000C_ïþ÷_x000C_âþÖ_x0006__x0002_Þ”_x0013__x0007__x0001__x0001_" xfId="127"/>
    <cellStyle name="þ(Î'_x000C_ïþ÷_x000C_âþÖ_x0006__x0002_Þ”_x0013__x0007__x0001__x0001_ 2" xfId="128"/>
    <cellStyle name="Thousands" xfId="129"/>
    <cellStyle name="Thousands 2" xfId="130"/>
    <cellStyle name="Thousands1" xfId="131"/>
    <cellStyle name="Thousands1 2" xfId="132"/>
    <cellStyle name="Title" xfId="133"/>
    <cellStyle name="Total" xfId="134"/>
    <cellStyle name="Total 2" xfId="135"/>
    <cellStyle name="Unprot" xfId="136"/>
    <cellStyle name="Unprot$" xfId="137"/>
    <cellStyle name="Unprot$ 2" xfId="138"/>
    <cellStyle name="Unprotect" xfId="139"/>
    <cellStyle name="Warning Text" xfId="14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e594\Local%20Settings\Temporary%20Internet%20Files\OLK13\SSP-SS\TaxSrvcs\INCOME\2004\SPS\spsaccrl2004%20dec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t1088\Desktop\spsfrantx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SP-SS\REVREQ\EXCEL\PSC%20Elec%20Rate%20Case%202011\2012%20FTY\Workpapers\Calpine%20Acq%20data%20fil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SP-SS\REVREQ\EXCEL\PSC%20Elec%20Rate%20Case%202011\2012%20FTY\OLD\O&amp;M%20Difference%20at%2011-9-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NPCPSP01\Home\W56633\data\EXCEL97\RESALE\rslf949596979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SP-SS\REVREQ\EXCEL\FERC\SPS\SPS%20Transmission%20Formula\2018%20Transmission%20Rate%20Template\Filed%206-1-2018\05-2018---Attachment%20O-SPS%202018%20Rate%20Projected_Rv4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General%20Workorders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Transmission%20Work%20Orders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SSP-SS\REVREQ\EXCEL\FERC\SPS\SPS%20Transmission%20Formula\2019-2023%20Budget\WsP%20Tie%20Out\WsP%20Historical%20Data%2020180731%20(Autosaved)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SSP-SS\REVREQ\EXCEL\FERC\SPS\SPS%20Transmission%20Formula\2019%20Transmission%20Rate%20Template\10-2018---Attachment%20O-SPS%202019%20Rate%20Projected%20WITH%20LINK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lue\team\INCTAX\93RTN\FEDERAL\NSP(MN)\93GLD2A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\SharedData\SSP-SS\TaxSrvcs\INCOME\2001\2001ftr\sscanalysi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\SharedData\TaxSrvcs\INCOME\1998\1998ftr\Fuelco\reconcil_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1088\Desktop\spsfrantx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NFCPAT01\Home\SSP-SS\REVREQ\EXCEL\FERC\SPS%20COSS%20for%202003\December%202003\BK%20Inpu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bcs01\Local%20Settings\Temporary%20Internet%20Files\OLK1632\FINANC\AFUDC\AFUDC%202002\AFUDC2002%20Forecast%20All%20Cos%20Act.%20thru%20Ma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SP-SS\REVREQ\EXCEL\FERC\SPS%20COSS%20for%202003\December%202003\BK%20Inpu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bbcs01\Local%20Settings\Temporary%20Internet%20Files\OLK1632\FINANC\AFUDC\AFUDC%202002\AFUDC2002%20Forecast%20All%20Cos%20Act.%20thru%20M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FIT Due to Plant (Alloc by St)"/>
      <sheetName val="DFIT Due to Depr (Alloc by St)"/>
      <sheetName val="def tax alloc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entry"/>
      <sheetName val="260025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lpine Acquisition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st Saving Measures (2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F949596"/>
      <sheetName val="FERC-95"/>
      <sheetName val="FREC-96"/>
      <sheetName val="FERC-97"/>
      <sheetName val="FERC-98"/>
    </sheetNames>
    <sheetDataSet>
      <sheetData sheetId="1">
        <row r="3">
          <cell r="A3" t="str">
            <v>Bangor</v>
          </cell>
        </row>
        <row r="4">
          <cell r="A4" t="str">
            <v>Bangor</v>
          </cell>
        </row>
        <row r="5">
          <cell r="A5" t="str">
            <v>Bangor</v>
          </cell>
        </row>
        <row r="6">
          <cell r="A6" t="str">
            <v>Bangor</v>
          </cell>
        </row>
        <row r="7">
          <cell r="A7" t="str">
            <v>Bangor</v>
          </cell>
        </row>
        <row r="8">
          <cell r="A8" t="str">
            <v>Bangor</v>
          </cell>
        </row>
        <row r="9">
          <cell r="A9" t="str">
            <v>Bangor</v>
          </cell>
        </row>
        <row r="10">
          <cell r="A10" t="str">
            <v>Bangor</v>
          </cell>
        </row>
        <row r="11">
          <cell r="A11" t="str">
            <v>Bangor</v>
          </cell>
        </row>
        <row r="12">
          <cell r="A12" t="str">
            <v>Bangor</v>
          </cell>
        </row>
        <row r="13">
          <cell r="A13" t="str">
            <v>Bangor</v>
          </cell>
        </row>
        <row r="14">
          <cell r="A14" t="str">
            <v>Bangor</v>
          </cell>
        </row>
        <row r="15">
          <cell r="A15" t="str">
            <v>Bangor</v>
          </cell>
        </row>
        <row r="16">
          <cell r="A16" t="str">
            <v>Barron</v>
          </cell>
        </row>
        <row r="17">
          <cell r="A17" t="str">
            <v>Barron</v>
          </cell>
        </row>
        <row r="18">
          <cell r="A18" t="str">
            <v>Barron</v>
          </cell>
        </row>
        <row r="19">
          <cell r="A19" t="str">
            <v>Barron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Rate"/>
      <sheetName val="ARR - Projected Data"/>
      <sheetName val="ARR - Actual Data"/>
      <sheetName val="Sch1 &amp; Sch1 True-up"/>
      <sheetName val="WsA True-up"/>
      <sheetName val="WsA.2 Radial Line True-Up"/>
      <sheetName val="WsB Rev Credits"/>
      <sheetName val="WsC Divisor"/>
      <sheetName val="WsD Avg Rate Base"/>
      <sheetName val="WsD.1-13MoAvgRateBase"/>
      <sheetName val="WsD.2 ADIT Proration Factor"/>
      <sheetName val="WsE Rate Base Adj"/>
      <sheetName val="WsF Working Capital"/>
      <sheetName val="WsG OM - WS"/>
      <sheetName val="WsH Misc Exp"/>
      <sheetName val="WsI Depr&amp;Amort Exp"/>
      <sheetName val="WsJ TOTI"/>
      <sheetName val="WsK Cap Structure"/>
      <sheetName val="WsL StateTaxRates"/>
      <sheetName val="WsM Dir Assign"/>
      <sheetName val="WsN Meters"/>
      <sheetName val="WsO Radial Lines"/>
      <sheetName val="WsP BPU"/>
      <sheetName val="WsP BPU (pg2)"/>
      <sheetName val="WsP BPU (pg 3)"/>
      <sheetName val="WsP BPU (pg 4)"/>
      <sheetName val="WsP BPU (pg 5)"/>
      <sheetName val="WsQ Incentive CWIP"/>
      <sheetName val="WsR Inc Prjts"/>
      <sheetName val="WsD Avg Rate Base (2)"/>
      <sheetName val="WsD.2 ADIT Proration Factor (2"/>
      <sheetName val="WsE Rate Base Adj (2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Report 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Report 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roject Status"/>
      <sheetName val="Project lookup"/>
      <sheetName val="2015 JUR 98"/>
      <sheetName val="2014 JUR 88"/>
      <sheetName val="2013 JUR 83"/>
      <sheetName val="2012 JUR 78"/>
      <sheetName val="2011"/>
      <sheetName val="2010 JUR 48"/>
      <sheetName val="2009"/>
      <sheetName val="2014 True-up"/>
      <sheetName val="Proj. Key-Hegna"/>
      <sheetName val="Project lookup (2)"/>
      <sheetName val="2016 JUR 102"/>
      <sheetName val="Sheet1"/>
      <sheetName val="JUR 110 2017"/>
      <sheetName val="JUR 110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Rate"/>
      <sheetName val="ARR - Projected Data"/>
      <sheetName val="ARR - Actual Data"/>
      <sheetName val="Sch1 &amp; Sch1 True-up"/>
      <sheetName val="WsA True-up"/>
      <sheetName val="WsA.2 Radial Line True-Up"/>
      <sheetName val="WsB Rev Credits"/>
      <sheetName val="WsC Divisor"/>
      <sheetName val="WsD Avg Rate Base"/>
      <sheetName val="WsD.1-13MoAvgRateBase"/>
      <sheetName val="WsD.2 ADIT Proration Factor"/>
      <sheetName val="WsE Rate Base Adj"/>
      <sheetName val="WsF Working Capital"/>
      <sheetName val="WsG OM - WS"/>
      <sheetName val="WsH Misc Exp"/>
      <sheetName val="WsI Depr&amp;Amort Exp"/>
      <sheetName val="WsJ TOTI"/>
      <sheetName val="WsK Cap Structure"/>
      <sheetName val="WsL StateTaxRates"/>
      <sheetName val="WsM Dir Assign"/>
      <sheetName val="WsN Meters"/>
      <sheetName val="WsO Radial Lines"/>
      <sheetName val="WsP BPU"/>
      <sheetName val="WsP BPU (pg2)"/>
      <sheetName val="WsP BPU (pg 3)"/>
      <sheetName val="WsP BPU (pg 4)"/>
      <sheetName val="WsP BPU (pg 5)"/>
      <sheetName val="WsQ Incentive CWIP"/>
      <sheetName val="WsR Inc Prjts"/>
      <sheetName val="WsD Avg Rate Base (2)"/>
      <sheetName val="WsD.2 ADIT Proration Factor (2"/>
      <sheetName val="WsE Rate Base Adj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Reconcil"/>
      <sheetName val="SCH C"/>
      <sheetName val="01-04"/>
      <sheetName val="UB ACC"/>
      <sheetName val="UB 481(a)"/>
      <sheetName val="01-06"/>
      <sheetName val="01-11"/>
      <sheetName val="04-01"/>
      <sheetName val="05-01"/>
      <sheetName val="06-01"/>
      <sheetName val="09-01"/>
      <sheetName val="09-02"/>
      <sheetName val="09-05"/>
      <sheetName val="09-06"/>
      <sheetName val="09-07"/>
      <sheetName val="09-09"/>
      <sheetName val="10-02"/>
      <sheetName val="10-03"/>
      <sheetName val="10-04"/>
      <sheetName val="13-02"/>
      <sheetName val="MGR SEV"/>
      <sheetName val="NONMGR SEV"/>
      <sheetName val="13-03"/>
      <sheetName val="ST OPT RECAP"/>
      <sheetName val="13-04"/>
      <sheetName val="13-07"/>
      <sheetName val="VAC ACC"/>
      <sheetName val="13-08"/>
      <sheetName val="17-05"/>
      <sheetName val="FUEL CR"/>
      <sheetName val="18-02"/>
      <sheetName val="18-06"/>
      <sheetName val="18-07"/>
      <sheetName val="19-01"/>
      <sheetName val="CHAR CONT-BLMT"/>
      <sheetName val="19-02"/>
      <sheetName val="20-01"/>
      <sheetName val="20-03"/>
      <sheetName val="RAR - 87_88"/>
      <sheetName val="20-07"/>
      <sheetName val="25-03"/>
      <sheetName val="FAS106"/>
      <sheetName val="25-07"/>
      <sheetName val="26-02"/>
      <sheetName val="LCM"/>
      <sheetName val="26-04"/>
      <sheetName val="26-05"/>
      <sheetName val="LOBBY GROSS-UP"/>
      <sheetName val="26-06"/>
      <sheetName val="26-08"/>
      <sheetName val="26-11"/>
      <sheetName val="26-13"/>
      <sheetName val="LIC AMORT"/>
      <sheetName val="26-14 | 05-04"/>
      <sheetName val="PRIVATE FUEL "/>
      <sheetName val="26-17"/>
      <sheetName val="START-UP AMORT"/>
      <sheetName val="SEREN"/>
      <sheetName val="26-20"/>
      <sheetName val="26-22"/>
      <sheetName val="26-26"/>
      <sheetName val="CIP notes"/>
      <sheetName val="26-31 | 05-06 | 18-11"/>
      <sheetName val="ELEC CIP"/>
      <sheetName val="CIP REC"/>
      <sheetName val="CIP INC STMT"/>
      <sheetName val="CIP BAL SHT"/>
      <sheetName val="26-32 | 05-07 | 18-12"/>
      <sheetName val="GAS CIP"/>
      <sheetName val="26-33"/>
      <sheetName val="26-37"/>
      <sheetName val="26-38"/>
      <sheetName val="26-39"/>
      <sheetName val="TEMP"/>
      <sheetName val="Module1"/>
      <sheetName val="YE DEFN"/>
      <sheetName val="REPORT"/>
      <sheetName val="WORKPAPER1"/>
      <sheetName val="Macro2"/>
      <sheetName val="AR-FI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ps fed amt ace anal"/>
      <sheetName val="psc fed amt ace anal"/>
      <sheetName val="tax rates"/>
      <sheetName val="#REF"/>
      <sheetName val="DATABAS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return to accrual"/>
      <sheetName val="trial balance - trc order"/>
      <sheetName val="trial balance - acct order"/>
      <sheetName val="tax adjustments"/>
      <sheetName val="reclass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try"/>
      <sheetName val="2600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7 BK - Funct Model"/>
      <sheetName val="meter check"/>
      <sheetName val="Constant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NSP MN"/>
      <sheetName val="NSP WI"/>
      <sheetName val="PSCO"/>
      <sheetName val="SPS"/>
      <sheetName val="CHEY"/>
      <sheetName val="STD Forecast"/>
      <sheetName val="Commercial Paper"/>
      <sheetName val="Std Compare"/>
      <sheetName val="Allocators"/>
      <sheetName val="AL - Page 1, CWC"/>
      <sheetName val="Table"/>
      <sheetName val="data entry"/>
      <sheetName val="erb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eter check"/>
      <sheetName val="Constants"/>
      <sheetName val="07 BK - Funct Model"/>
      <sheetName val="#RE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NSP MN"/>
      <sheetName val="NSP WI"/>
      <sheetName val="PSCO"/>
      <sheetName val="SPS"/>
      <sheetName val="CHEY"/>
      <sheetName val="STD Forecast"/>
      <sheetName val="Commercial Paper"/>
      <sheetName val="Std Compa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4"/>
  <sheetViews>
    <sheetView tabSelected="1" zoomScale="70" zoomScaleNormal="70" zoomScalePageLayoutView="0" workbookViewId="0" topLeftCell="A1">
      <selection activeCell="C6" sqref="C6"/>
    </sheetView>
  </sheetViews>
  <sheetFormatPr defaultColWidth="9.140625" defaultRowHeight="12.75"/>
  <cols>
    <col min="1" max="1" width="7.8515625" style="5" customWidth="1"/>
    <col min="2" max="2" width="2.00390625" style="5" customWidth="1"/>
    <col min="3" max="3" width="100.7109375" style="5" customWidth="1"/>
    <col min="4" max="4" width="8.8515625" style="5" customWidth="1"/>
    <col min="5" max="5" width="20.57421875" style="5" bestFit="1" customWidth="1"/>
    <col min="6" max="6" width="3.00390625" style="5" hidden="1" customWidth="1"/>
    <col min="7" max="7" width="20.57421875" style="5" bestFit="1" customWidth="1"/>
    <col min="8" max="8" width="22.421875" style="5" customWidth="1"/>
    <col min="9" max="9" width="13.421875" style="5" bestFit="1" customWidth="1"/>
    <col min="10" max="11" width="9.140625" style="5" customWidth="1"/>
    <col min="12" max="12" width="15.7109375" style="5" bestFit="1" customWidth="1"/>
    <col min="13" max="13" width="12.7109375" style="6" bestFit="1" customWidth="1"/>
    <col min="14" max="14" width="14.00390625" style="7" bestFit="1" customWidth="1"/>
    <col min="15" max="15" width="11.57421875" style="5" bestFit="1" customWidth="1"/>
    <col min="16" max="16" width="12.57421875" style="5" bestFit="1" customWidth="1"/>
    <col min="17" max="16384" width="9.140625" style="5" customWidth="1"/>
  </cols>
  <sheetData>
    <row r="1" spans="1:9" ht="18">
      <c r="A1" s="8" t="s">
        <v>68</v>
      </c>
      <c r="B1" s="2"/>
      <c r="C1" s="3"/>
      <c r="D1" s="4"/>
      <c r="E1" s="143"/>
      <c r="F1" s="143"/>
      <c r="G1" s="143"/>
      <c r="H1" s="143"/>
      <c r="I1" s="143"/>
    </row>
    <row r="2" spans="1:9" ht="18">
      <c r="A2" s="8" t="s">
        <v>163</v>
      </c>
      <c r="B2" s="2"/>
      <c r="C2" s="3"/>
      <c r="D2" s="4"/>
      <c r="E2" s="3"/>
      <c r="F2" s="3"/>
      <c r="G2" s="3"/>
      <c r="H2" s="3"/>
      <c r="I2" s="3"/>
    </row>
    <row r="3" spans="1:9" ht="18">
      <c r="A3" s="2"/>
      <c r="B3" s="2"/>
      <c r="C3" s="8"/>
      <c r="D3" s="4"/>
      <c r="E3" s="9"/>
      <c r="F3" s="10"/>
      <c r="G3" s="11"/>
      <c r="H3" s="3"/>
      <c r="I3" s="3"/>
    </row>
    <row r="4" spans="1:9" ht="18">
      <c r="A4" s="2"/>
      <c r="B4" s="2"/>
      <c r="C4" s="3"/>
      <c r="D4" s="4"/>
      <c r="F4" s="3"/>
      <c r="G4" s="12"/>
      <c r="H4" s="3"/>
      <c r="I4" s="3"/>
    </row>
    <row r="5" spans="1:9" ht="18">
      <c r="A5" s="2"/>
      <c r="B5" s="2"/>
      <c r="C5" s="3"/>
      <c r="D5" s="4"/>
      <c r="E5" s="16"/>
      <c r="F5" s="96"/>
      <c r="G5" s="16"/>
      <c r="H5" s="13"/>
      <c r="I5" s="14"/>
    </row>
    <row r="6" spans="1:9" ht="18" customHeight="1">
      <c r="A6" s="15"/>
      <c r="B6" s="2"/>
      <c r="C6" s="13"/>
      <c r="D6" s="13"/>
      <c r="E6" s="16">
        <v>2018</v>
      </c>
      <c r="F6" s="98"/>
      <c r="G6" s="16">
        <v>2019</v>
      </c>
      <c r="H6" s="16" t="s">
        <v>1</v>
      </c>
      <c r="I6" s="14"/>
    </row>
    <row r="7" spans="1:9" ht="18">
      <c r="A7" s="15"/>
      <c r="B7" s="2"/>
      <c r="C7" s="13"/>
      <c r="D7" s="13"/>
      <c r="E7" s="97" t="s">
        <v>157</v>
      </c>
      <c r="F7" s="98"/>
      <c r="G7" s="97" t="s">
        <v>157</v>
      </c>
      <c r="H7" s="13"/>
      <c r="I7" s="14"/>
    </row>
    <row r="8" spans="1:9" ht="18">
      <c r="A8" s="15" t="s">
        <v>2</v>
      </c>
      <c r="B8" s="2"/>
      <c r="C8" s="13"/>
      <c r="D8" s="13"/>
      <c r="E8" s="74" t="s">
        <v>3</v>
      </c>
      <c r="F8" s="74"/>
      <c r="G8" s="74" t="s">
        <v>3</v>
      </c>
      <c r="H8" s="1"/>
      <c r="I8" s="14"/>
    </row>
    <row r="9" spans="1:9" ht="18.75" thickBot="1">
      <c r="A9" s="18" t="s">
        <v>4</v>
      </c>
      <c r="B9" s="2"/>
      <c r="C9" s="13"/>
      <c r="D9" s="13"/>
      <c r="E9" s="99" t="s">
        <v>5</v>
      </c>
      <c r="F9" s="100"/>
      <c r="G9" s="99" t="s">
        <v>5</v>
      </c>
      <c r="H9" s="19"/>
      <c r="I9" s="14"/>
    </row>
    <row r="10" spans="1:9" ht="18">
      <c r="A10" s="21">
        <f>1</f>
        <v>1</v>
      </c>
      <c r="B10" s="2"/>
      <c r="C10" s="13" t="s">
        <v>156</v>
      </c>
      <c r="D10" s="13"/>
      <c r="E10" s="22">
        <v>105783530.22474349</v>
      </c>
      <c r="F10" s="22"/>
      <c r="G10" s="22">
        <v>123538482.2511358</v>
      </c>
      <c r="H10" s="22">
        <f>G10-E10</f>
        <v>17754952.02639231</v>
      </c>
      <c r="I10" s="14"/>
    </row>
    <row r="11" spans="1:9" ht="18">
      <c r="A11" s="21"/>
      <c r="B11" s="2"/>
      <c r="C11" s="13"/>
      <c r="D11" s="13"/>
      <c r="E11" s="20"/>
      <c r="F11" s="20"/>
      <c r="G11" s="20"/>
      <c r="H11" s="20"/>
      <c r="I11" s="14"/>
    </row>
    <row r="12" spans="1:9" ht="18">
      <c r="A12" s="15">
        <f>A10+1</f>
        <v>2</v>
      </c>
      <c r="B12" s="2"/>
      <c r="C12" s="13" t="s">
        <v>39</v>
      </c>
      <c r="D12" s="13"/>
      <c r="E12" s="26">
        <v>10077569.749326011</v>
      </c>
      <c r="F12" s="26"/>
      <c r="G12" s="26">
        <v>-2951431.311625421</v>
      </c>
      <c r="H12" s="26">
        <f>G12-E12</f>
        <v>-13029001.060951432</v>
      </c>
      <c r="I12" s="14"/>
    </row>
    <row r="13" spans="1:9" ht="18">
      <c r="A13" s="15">
        <f>A12+1</f>
        <v>3</v>
      </c>
      <c r="B13" s="2"/>
      <c r="C13" s="13" t="s">
        <v>40</v>
      </c>
      <c r="D13" s="13"/>
      <c r="E13" s="26">
        <v>711396</v>
      </c>
      <c r="F13" s="26"/>
      <c r="G13" s="26">
        <v>-240840</v>
      </c>
      <c r="H13" s="26">
        <f>G13-E13</f>
        <v>-952236</v>
      </c>
      <c r="I13" s="14"/>
    </row>
    <row r="14" spans="1:9" ht="18">
      <c r="A14" s="15">
        <f>A13+1</f>
        <v>4</v>
      </c>
      <c r="B14" s="2"/>
      <c r="C14" s="13" t="s">
        <v>153</v>
      </c>
      <c r="D14" s="13"/>
      <c r="E14" s="26">
        <v>0</v>
      </c>
      <c r="F14" s="26"/>
      <c r="G14" s="26">
        <v>0</v>
      </c>
      <c r="H14" s="26">
        <f>G14-E14</f>
        <v>0</v>
      </c>
      <c r="I14" s="14"/>
    </row>
    <row r="15" spans="1:9" ht="18">
      <c r="A15" s="15">
        <f>A14+1</f>
        <v>5</v>
      </c>
      <c r="B15" s="2"/>
      <c r="C15" s="13" t="s">
        <v>154</v>
      </c>
      <c r="D15" s="13"/>
      <c r="E15" s="26">
        <v>0</v>
      </c>
      <c r="F15" s="26"/>
      <c r="G15" s="26">
        <v>0</v>
      </c>
      <c r="H15" s="26">
        <f>G15-E15</f>
        <v>0</v>
      </c>
      <c r="I15" s="14"/>
    </row>
    <row r="16" spans="1:9" ht="18">
      <c r="A16" s="15"/>
      <c r="B16" s="2"/>
      <c r="C16" s="13"/>
      <c r="D16" s="13"/>
      <c r="E16" s="24"/>
      <c r="F16" s="23"/>
      <c r="G16" s="24"/>
      <c r="H16" s="24"/>
      <c r="I16" s="14"/>
    </row>
    <row r="17" spans="1:9" ht="18">
      <c r="A17" s="15">
        <f>A15+1</f>
        <v>6</v>
      </c>
      <c r="B17" s="2"/>
      <c r="C17" s="13" t="s">
        <v>41</v>
      </c>
      <c r="D17" s="13"/>
      <c r="E17" s="22">
        <f>E10+E12+E13+E14+E15</f>
        <v>116572495.97406949</v>
      </c>
      <c r="F17" s="22">
        <f>F10+F12+F13+F14+F15</f>
        <v>0</v>
      </c>
      <c r="G17" s="22">
        <f>G10+G12+G13+G14+G15</f>
        <v>120346210.93951038</v>
      </c>
      <c r="H17" s="22">
        <f>G17-E17</f>
        <v>3773714.965440884</v>
      </c>
      <c r="I17" s="95"/>
    </row>
    <row r="18" spans="1:9" ht="18">
      <c r="A18" s="15"/>
      <c r="B18" s="2"/>
      <c r="C18" s="13"/>
      <c r="D18" s="13"/>
      <c r="E18" s="23"/>
      <c r="F18" s="23"/>
      <c r="G18" s="23"/>
      <c r="H18" s="23"/>
      <c r="I18" s="94"/>
    </row>
    <row r="19" spans="1:9" ht="18">
      <c r="A19" s="15">
        <f>A17+1</f>
        <v>7</v>
      </c>
      <c r="B19" s="2"/>
      <c r="C19" s="25" t="s">
        <v>7</v>
      </c>
      <c r="D19" s="13"/>
      <c r="E19" s="23"/>
      <c r="F19" s="23"/>
      <c r="G19" s="23"/>
      <c r="H19" s="23"/>
      <c r="I19" s="14"/>
    </row>
    <row r="20" spans="1:9" ht="18">
      <c r="A20" s="15">
        <f>A19+1</f>
        <v>8</v>
      </c>
      <c r="B20" s="2"/>
      <c r="C20" s="25" t="s">
        <v>99</v>
      </c>
      <c r="D20" s="13"/>
      <c r="E20" s="26">
        <v>4624000</v>
      </c>
      <c r="F20" s="26"/>
      <c r="G20" s="26">
        <v>4725000</v>
      </c>
      <c r="H20" s="26">
        <f>G20-E20</f>
        <v>101000</v>
      </c>
      <c r="I20" s="95"/>
    </row>
    <row r="21" spans="1:9" ht="18">
      <c r="A21" s="15"/>
      <c r="B21" s="2"/>
      <c r="C21" s="25"/>
      <c r="D21" s="13"/>
      <c r="E21" s="27"/>
      <c r="F21" s="27"/>
      <c r="G21" s="23"/>
      <c r="H21" s="13"/>
      <c r="I21" s="14"/>
    </row>
    <row r="22" spans="1:9" ht="18">
      <c r="A22" s="15">
        <f>A20+1</f>
        <v>9</v>
      </c>
      <c r="B22" s="2"/>
      <c r="C22" s="25" t="s">
        <v>62</v>
      </c>
      <c r="D22" s="13"/>
      <c r="E22" s="27"/>
      <c r="F22" s="27"/>
      <c r="G22" s="23"/>
      <c r="H22" s="13"/>
      <c r="I22" s="14"/>
    </row>
    <row r="23" spans="1:9" ht="18">
      <c r="A23" s="15">
        <f>A22+1</f>
        <v>10</v>
      </c>
      <c r="B23" s="2"/>
      <c r="C23" s="25" t="s">
        <v>8</v>
      </c>
      <c r="D23" s="13"/>
      <c r="E23" s="28">
        <f>E17/E20</f>
        <v>25.210314873284926</v>
      </c>
      <c r="F23" s="28" t="e">
        <f>ROUND(F17/F20,3)</f>
        <v>#DIV/0!</v>
      </c>
      <c r="G23" s="28">
        <f>G17/G20</f>
        <v>25.470097553335528</v>
      </c>
      <c r="H23" s="29">
        <f>G23-E23</f>
        <v>0.259782680050602</v>
      </c>
      <c r="I23" s="95"/>
    </row>
    <row r="24" spans="1:9" ht="18">
      <c r="A24" s="15">
        <f>A23+1</f>
        <v>11</v>
      </c>
      <c r="B24" s="2"/>
      <c r="C24" s="25" t="s">
        <v>9</v>
      </c>
      <c r="D24" s="13"/>
      <c r="E24" s="28">
        <f>ROUND(E23/12,3)</f>
        <v>2.101</v>
      </c>
      <c r="F24" s="28" t="e">
        <f>ROUND(F23/12,3)</f>
        <v>#DIV/0!</v>
      </c>
      <c r="G24" s="28">
        <f>ROUND(G23/12,3)</f>
        <v>2.123</v>
      </c>
      <c r="H24" s="29">
        <f>G24-E24</f>
        <v>0.02200000000000024</v>
      </c>
      <c r="I24" s="14"/>
    </row>
    <row r="25" spans="1:9" ht="18">
      <c r="A25" s="15"/>
      <c r="B25" s="2"/>
      <c r="C25" s="25"/>
      <c r="D25" s="13"/>
      <c r="E25" s="30"/>
      <c r="F25" s="30"/>
      <c r="G25" s="30"/>
      <c r="H25" s="13"/>
      <c r="I25" s="14"/>
    </row>
    <row r="26" spans="1:9" ht="18">
      <c r="A26" s="15">
        <f>A24+1</f>
        <v>12</v>
      </c>
      <c r="B26" s="2"/>
      <c r="C26" s="25" t="s">
        <v>63</v>
      </c>
      <c r="D26" s="13"/>
      <c r="E26" s="28">
        <f>ROUND(E23/52,3)</f>
        <v>0.485</v>
      </c>
      <c r="F26" s="28" t="e">
        <f>ROUND(F23/52,3)</f>
        <v>#DIV/0!</v>
      </c>
      <c r="G26" s="28">
        <f>ROUND(G23/52,3)</f>
        <v>0.49</v>
      </c>
      <c r="H26" s="29">
        <f>G26-E26</f>
        <v>0.0050000000000000044</v>
      </c>
      <c r="I26" s="14"/>
    </row>
    <row r="27" spans="1:9" ht="18">
      <c r="A27" s="15"/>
      <c r="B27" s="2"/>
      <c r="C27" s="25"/>
      <c r="D27" s="13"/>
      <c r="E27" s="28"/>
      <c r="F27" s="28"/>
      <c r="G27" s="28"/>
      <c r="H27" s="29"/>
      <c r="I27" s="14"/>
    </row>
    <row r="28" spans="1:9" ht="18">
      <c r="A28" s="15">
        <f>A26+1</f>
        <v>13</v>
      </c>
      <c r="B28" s="2"/>
      <c r="C28" s="25" t="s">
        <v>64</v>
      </c>
      <c r="D28" s="13"/>
      <c r="E28" s="28">
        <f>ROUND(E26/6,3)</f>
        <v>0.081</v>
      </c>
      <c r="F28" s="28" t="e">
        <f>ROUND(F26/6,3)</f>
        <v>#DIV/0!</v>
      </c>
      <c r="G28" s="28">
        <f>ROUND(G26/6,3)</f>
        <v>0.082</v>
      </c>
      <c r="H28" s="29">
        <f>G28-E28</f>
        <v>0.0010000000000000009</v>
      </c>
      <c r="I28" s="14"/>
    </row>
    <row r="29" spans="1:9" ht="18">
      <c r="A29" s="15">
        <f>A28+1</f>
        <v>14</v>
      </c>
      <c r="B29" s="2"/>
      <c r="C29" s="25" t="s">
        <v>65</v>
      </c>
      <c r="D29" s="13"/>
      <c r="E29" s="28">
        <f>ROUND(E26/7,3)</f>
        <v>0.069</v>
      </c>
      <c r="F29" s="28" t="e">
        <f>ROUND(F26/7,3)</f>
        <v>#DIV/0!</v>
      </c>
      <c r="G29" s="28">
        <f>ROUND(G26/7,3)</f>
        <v>0.07</v>
      </c>
      <c r="H29" s="29">
        <f>G29-E29</f>
        <v>0.0010000000000000009</v>
      </c>
      <c r="I29" s="14"/>
    </row>
    <row r="30" spans="1:9" ht="18">
      <c r="A30" s="15"/>
      <c r="B30" s="2"/>
      <c r="C30" s="25"/>
      <c r="D30" s="13"/>
      <c r="E30" s="28"/>
      <c r="F30" s="28"/>
      <c r="G30" s="28"/>
      <c r="H30" s="13"/>
      <c r="I30" s="14"/>
    </row>
    <row r="31" spans="1:9" ht="18">
      <c r="A31" s="15">
        <f>A29+1</f>
        <v>15</v>
      </c>
      <c r="B31" s="2"/>
      <c r="C31" s="25" t="s">
        <v>66</v>
      </c>
      <c r="D31" s="13"/>
      <c r="E31" s="28">
        <f>ROUND(E28/16*1000,3)</f>
        <v>5.063</v>
      </c>
      <c r="F31" s="28" t="e">
        <f>ROUND(F28/16*1000,3)</f>
        <v>#DIV/0!</v>
      </c>
      <c r="G31" s="28">
        <f>ROUND(G28/16*1000,3)</f>
        <v>5.125</v>
      </c>
      <c r="H31" s="29">
        <f>G31-E31</f>
        <v>0.06200000000000028</v>
      </c>
      <c r="I31" s="14"/>
    </row>
    <row r="32" spans="1:9" ht="18">
      <c r="A32" s="15">
        <f>A31+1</f>
        <v>16</v>
      </c>
      <c r="B32" s="2"/>
      <c r="C32" s="25" t="s">
        <v>67</v>
      </c>
      <c r="D32" s="13"/>
      <c r="E32" s="28">
        <f>ROUND(E29/24*1000,3)</f>
        <v>2.875</v>
      </c>
      <c r="F32" s="28" t="e">
        <f>ROUND(F29/24*1000,3)</f>
        <v>#DIV/0!</v>
      </c>
      <c r="G32" s="28">
        <f>ROUND(G29/24*1000,3)</f>
        <v>2.917</v>
      </c>
      <c r="H32" s="29">
        <f>G32-E32</f>
        <v>0.041999999999999815</v>
      </c>
      <c r="I32" s="14"/>
    </row>
    <row r="33" spans="1:9" ht="18">
      <c r="A33" s="15"/>
      <c r="B33" s="2"/>
      <c r="C33" s="25"/>
      <c r="D33" s="13"/>
      <c r="E33" s="30"/>
      <c r="F33" s="30"/>
      <c r="G33" s="30"/>
      <c r="H33" s="13"/>
      <c r="I33" s="14"/>
    </row>
    <row r="34" spans="1:9" ht="18">
      <c r="A34" s="15">
        <f>A32+1</f>
        <v>17</v>
      </c>
      <c r="B34" s="2"/>
      <c r="C34" s="25" t="s">
        <v>70</v>
      </c>
      <c r="D34" s="13"/>
      <c r="E34" s="30"/>
      <c r="F34" s="30"/>
      <c r="G34" s="30"/>
      <c r="H34" s="13"/>
      <c r="I34" s="14"/>
    </row>
    <row r="35" spans="1:9" ht="18">
      <c r="A35" s="15">
        <f>A34+1</f>
        <v>18</v>
      </c>
      <c r="B35" s="2"/>
      <c r="C35" s="31" t="s">
        <v>71</v>
      </c>
      <c r="D35" s="13"/>
      <c r="E35" s="32">
        <v>196025.376</v>
      </c>
      <c r="F35" s="30"/>
      <c r="G35" s="32">
        <v>178507.4265</v>
      </c>
      <c r="H35" s="32">
        <f>G35-E35</f>
        <v>-17517.949499999988</v>
      </c>
      <c r="I35" s="14"/>
    </row>
    <row r="36" spans="1:9" ht="18">
      <c r="A36" s="15">
        <f>A35+1</f>
        <v>19</v>
      </c>
      <c r="B36" s="2"/>
      <c r="C36" s="31" t="s">
        <v>72</v>
      </c>
      <c r="D36" s="13"/>
      <c r="E36" s="23">
        <v>212</v>
      </c>
      <c r="F36" s="23"/>
      <c r="G36" s="23">
        <v>215</v>
      </c>
      <c r="H36" s="23">
        <f>G36-E36</f>
        <v>3</v>
      </c>
      <c r="I36" s="14"/>
    </row>
    <row r="37" spans="1:9" ht="18">
      <c r="A37" s="15">
        <f>A36+1</f>
        <v>20</v>
      </c>
      <c r="B37" s="2"/>
      <c r="C37" s="31" t="s">
        <v>74</v>
      </c>
      <c r="D37" s="13"/>
      <c r="E37" s="32">
        <v>925</v>
      </c>
      <c r="F37" s="30"/>
      <c r="G37" s="32">
        <v>830</v>
      </c>
      <c r="H37" s="32">
        <f>G37-E37</f>
        <v>-95</v>
      </c>
      <c r="I37" s="14"/>
    </row>
    <row r="38" spans="1:9" ht="18">
      <c r="A38" s="15">
        <f>A37+1</f>
        <v>21</v>
      </c>
      <c r="B38" s="2"/>
      <c r="C38" s="31" t="s">
        <v>73</v>
      </c>
      <c r="D38" s="13"/>
      <c r="E38" s="32">
        <v>77</v>
      </c>
      <c r="F38" s="30"/>
      <c r="G38" s="32">
        <v>69</v>
      </c>
      <c r="H38" s="32">
        <f>G38-E38</f>
        <v>-8</v>
      </c>
      <c r="I38" s="14"/>
    </row>
    <row r="39" spans="1:9" ht="18">
      <c r="A39" s="15"/>
      <c r="B39" s="2"/>
      <c r="C39" s="31"/>
      <c r="D39" s="13"/>
      <c r="E39" s="30"/>
      <c r="F39" s="30"/>
      <c r="G39" s="30"/>
      <c r="H39" s="13"/>
      <c r="I39" s="14"/>
    </row>
    <row r="40" spans="1:12" ht="18">
      <c r="A40" s="21">
        <f>A38+1</f>
        <v>22</v>
      </c>
      <c r="B40" s="2"/>
      <c r="C40" s="13" t="s">
        <v>94</v>
      </c>
      <c r="D40" s="13"/>
      <c r="E40" s="33">
        <v>294713048</v>
      </c>
      <c r="F40" s="22"/>
      <c r="G40" s="33">
        <v>317393162</v>
      </c>
      <c r="H40" s="22">
        <f>G40-E40</f>
        <v>22680114</v>
      </c>
      <c r="I40" s="95"/>
      <c r="L40" s="7"/>
    </row>
    <row r="41" spans="1:9" ht="18">
      <c r="A41" s="21"/>
      <c r="B41" s="2"/>
      <c r="C41" s="13"/>
      <c r="D41" s="13"/>
      <c r="E41" s="23"/>
      <c r="F41" s="20"/>
      <c r="G41" s="20"/>
      <c r="H41" s="23"/>
      <c r="I41" s="14"/>
    </row>
    <row r="42" spans="1:14" s="9" customFormat="1" ht="18">
      <c r="A42" s="57">
        <f>A40+1</f>
        <v>23</v>
      </c>
      <c r="B42" s="58"/>
      <c r="C42" s="59" t="s">
        <v>6</v>
      </c>
      <c r="D42" s="39"/>
      <c r="E42" s="26"/>
      <c r="F42" s="26"/>
      <c r="G42" s="26"/>
      <c r="H42" s="26"/>
      <c r="I42" s="114"/>
      <c r="M42" s="115"/>
      <c r="N42" s="116"/>
    </row>
    <row r="43" spans="1:14" s="9" customFormat="1" ht="18">
      <c r="A43" s="57">
        <v>24</v>
      </c>
      <c r="B43" s="58"/>
      <c r="C43" s="59" t="s">
        <v>100</v>
      </c>
      <c r="D43" s="60"/>
      <c r="E43" s="26">
        <v>10230.380000000001</v>
      </c>
      <c r="F43" s="61"/>
      <c r="G43" s="26">
        <v>10871.55999999994</v>
      </c>
      <c r="H43" s="26">
        <f>G43-E43</f>
        <v>641.1799999999384</v>
      </c>
      <c r="I43" s="114"/>
      <c r="M43" s="115"/>
      <c r="N43" s="116"/>
    </row>
    <row r="44" spans="1:14" s="9" customFormat="1" ht="18">
      <c r="A44" s="57">
        <v>25</v>
      </c>
      <c r="B44" s="58"/>
      <c r="C44" s="59" t="s">
        <v>101</v>
      </c>
      <c r="D44" s="60"/>
      <c r="E44" s="26">
        <v>14254087.80169101</v>
      </c>
      <c r="F44" s="61"/>
      <c r="G44" s="26">
        <v>17644378.781616054</v>
      </c>
      <c r="H44" s="26">
        <f>G44-E44</f>
        <v>3390290.979925044</v>
      </c>
      <c r="I44" s="114"/>
      <c r="M44" s="115"/>
      <c r="N44" s="116"/>
    </row>
    <row r="45" spans="1:14" s="9" customFormat="1" ht="18">
      <c r="A45" s="57">
        <f>25.1</f>
        <v>25.1</v>
      </c>
      <c r="B45" s="58"/>
      <c r="C45" s="59" t="s">
        <v>155</v>
      </c>
      <c r="D45" s="60"/>
      <c r="E45" s="117">
        <v>0</v>
      </c>
      <c r="F45" s="117"/>
      <c r="G45" s="117">
        <v>0</v>
      </c>
      <c r="H45" s="117">
        <f>G45-E45</f>
        <v>0</v>
      </c>
      <c r="I45" s="114"/>
      <c r="M45" s="115"/>
      <c r="N45" s="116"/>
    </row>
    <row r="46" spans="1:14" s="9" customFormat="1" ht="18">
      <c r="A46" s="57">
        <v>26</v>
      </c>
      <c r="B46" s="58"/>
      <c r="C46" s="39" t="s">
        <v>69</v>
      </c>
      <c r="D46" s="39"/>
      <c r="E46" s="33">
        <f>SUM(E43:E45)</f>
        <v>14264318.181691011</v>
      </c>
      <c r="F46" s="33">
        <f>SUM(F43:F45)</f>
        <v>0</v>
      </c>
      <c r="G46" s="33">
        <f>SUM(G43:G45)</f>
        <v>17655250.341616053</v>
      </c>
      <c r="H46" s="33">
        <f>SUM(H43:H45)</f>
        <v>3390932.159925044</v>
      </c>
      <c r="I46" s="118"/>
      <c r="M46" s="115"/>
      <c r="N46" s="116"/>
    </row>
    <row r="47" spans="1:9" ht="18">
      <c r="A47" s="21"/>
      <c r="B47" s="2"/>
      <c r="C47" s="13"/>
      <c r="D47" s="13"/>
      <c r="E47" s="23"/>
      <c r="F47" s="20"/>
      <c r="G47" s="20"/>
      <c r="H47" s="20"/>
      <c r="I47" s="14"/>
    </row>
    <row r="48" spans="1:9" ht="18">
      <c r="A48" s="15">
        <f>A46+1</f>
        <v>27</v>
      </c>
      <c r="B48" s="2"/>
      <c r="C48" s="13" t="s">
        <v>54</v>
      </c>
      <c r="D48" s="13"/>
      <c r="E48" s="33">
        <f>E40-E46</f>
        <v>280448729.818309</v>
      </c>
      <c r="F48" s="33">
        <f>F40-F46</f>
        <v>0</v>
      </c>
      <c r="G48" s="33">
        <f>G40-G46</f>
        <v>299737911.65838397</v>
      </c>
      <c r="H48" s="33">
        <f>G48-E48</f>
        <v>19289181.840074956</v>
      </c>
      <c r="I48" s="95"/>
    </row>
    <row r="49" spans="1:9" ht="18">
      <c r="A49" s="15"/>
      <c r="B49" s="2"/>
      <c r="C49" s="13"/>
      <c r="D49" s="13"/>
      <c r="E49" s="23"/>
      <c r="F49" s="23"/>
      <c r="G49" s="23"/>
      <c r="H49" s="23"/>
      <c r="I49" s="14"/>
    </row>
    <row r="50" spans="1:9" ht="18">
      <c r="A50" s="15">
        <f>A48+1</f>
        <v>28</v>
      </c>
      <c r="B50" s="2"/>
      <c r="C50" s="13" t="s">
        <v>57</v>
      </c>
      <c r="D50" s="13"/>
      <c r="E50" s="23"/>
      <c r="F50" s="23"/>
      <c r="G50" s="23"/>
      <c r="H50" s="23"/>
      <c r="I50" s="14"/>
    </row>
    <row r="51" spans="1:9" ht="18">
      <c r="A51" s="15">
        <f>A50+1</f>
        <v>29</v>
      </c>
      <c r="B51" s="2"/>
      <c r="C51" s="36" t="s">
        <v>55</v>
      </c>
      <c r="D51" s="13"/>
      <c r="E51" s="37">
        <v>0.1165</v>
      </c>
      <c r="F51" s="23"/>
      <c r="G51" s="37">
        <v>0.1152</v>
      </c>
      <c r="H51" s="37">
        <f>G51-E51</f>
        <v>-0.0013000000000000095</v>
      </c>
      <c r="I51" s="14"/>
    </row>
    <row r="52" spans="1:9" ht="18">
      <c r="A52" s="15">
        <f>A51+1</f>
        <v>30</v>
      </c>
      <c r="B52" s="2"/>
      <c r="C52" s="36" t="s">
        <v>56</v>
      </c>
      <c r="D52" s="13"/>
      <c r="E52" s="37">
        <v>0.0097</v>
      </c>
      <c r="F52" s="23"/>
      <c r="G52" s="37">
        <v>0.0096</v>
      </c>
      <c r="H52" s="37">
        <f>G52-E52</f>
        <v>-0.00010000000000000113</v>
      </c>
      <c r="I52" s="14"/>
    </row>
    <row r="53" spans="1:9" ht="18">
      <c r="A53" s="15"/>
      <c r="B53" s="2"/>
      <c r="C53" s="13"/>
      <c r="D53" s="13"/>
      <c r="E53" s="23"/>
      <c r="F53" s="23"/>
      <c r="G53" s="37"/>
      <c r="H53" s="37"/>
      <c r="I53" s="14"/>
    </row>
    <row r="54" spans="1:9" ht="18">
      <c r="A54" s="15">
        <f>A52+1</f>
        <v>31</v>
      </c>
      <c r="B54" s="2"/>
      <c r="C54" s="13" t="s">
        <v>58</v>
      </c>
      <c r="D54" s="13"/>
      <c r="E54" s="23"/>
      <c r="F54" s="23"/>
      <c r="G54" s="37"/>
      <c r="H54" s="37"/>
      <c r="I54" s="14"/>
    </row>
    <row r="55" spans="1:9" ht="18">
      <c r="A55" s="15">
        <f>A54+1</f>
        <v>32</v>
      </c>
      <c r="B55" s="2"/>
      <c r="C55" s="36" t="s">
        <v>55</v>
      </c>
      <c r="D55" s="13"/>
      <c r="E55" s="37">
        <v>0.1004</v>
      </c>
      <c r="F55" s="23"/>
      <c r="G55" s="37">
        <v>0.1001</v>
      </c>
      <c r="H55" s="37">
        <f>G55-E55</f>
        <v>-0.0003000000000000086</v>
      </c>
      <c r="I55" s="14"/>
    </row>
    <row r="56" spans="1:9" ht="18">
      <c r="A56" s="15"/>
      <c r="B56" s="2"/>
      <c r="C56" s="13"/>
      <c r="D56" s="13"/>
      <c r="E56" s="23"/>
      <c r="F56" s="23"/>
      <c r="G56" s="23"/>
      <c r="H56" s="37"/>
      <c r="I56" s="14"/>
    </row>
    <row r="57" spans="1:9" ht="18">
      <c r="A57" s="15">
        <f>A55+1</f>
        <v>33</v>
      </c>
      <c r="B57" s="2"/>
      <c r="C57" s="13" t="s">
        <v>59</v>
      </c>
      <c r="D57" s="13"/>
      <c r="E57" s="23"/>
      <c r="F57" s="23"/>
      <c r="G57" s="23"/>
      <c r="H57" s="37"/>
      <c r="I57" s="14"/>
    </row>
    <row r="58" spans="1:9" ht="18">
      <c r="A58" s="15">
        <f>A57+1</f>
        <v>34</v>
      </c>
      <c r="B58" s="2"/>
      <c r="C58" s="36" t="s">
        <v>55</v>
      </c>
      <c r="D58" s="13"/>
      <c r="E58" s="37">
        <v>0.0939</v>
      </c>
      <c r="F58" s="23"/>
      <c r="G58" s="37">
        <v>0.0928</v>
      </c>
      <c r="H58" s="37">
        <f>G58-E58</f>
        <v>-0.0011000000000000038</v>
      </c>
      <c r="I58" s="14"/>
    </row>
    <row r="59" spans="1:9" ht="18">
      <c r="A59" s="15"/>
      <c r="B59" s="2"/>
      <c r="C59" s="13"/>
      <c r="D59" s="13"/>
      <c r="E59" s="23"/>
      <c r="F59" s="23"/>
      <c r="G59" s="23"/>
      <c r="H59" s="37"/>
      <c r="I59" s="14"/>
    </row>
    <row r="60" spans="1:9" ht="18">
      <c r="A60" s="15">
        <f>A58+1</f>
        <v>35</v>
      </c>
      <c r="B60" s="2"/>
      <c r="C60" s="13" t="s">
        <v>60</v>
      </c>
      <c r="D60" s="13"/>
      <c r="E60" s="23"/>
      <c r="F60" s="23"/>
      <c r="G60" s="23"/>
      <c r="H60" s="37"/>
      <c r="I60" s="14"/>
    </row>
    <row r="61" spans="1:9" ht="18">
      <c r="A61" s="15">
        <f>A60+1</f>
        <v>36</v>
      </c>
      <c r="B61" s="2"/>
      <c r="C61" s="36" t="s">
        <v>55</v>
      </c>
      <c r="D61" s="13"/>
      <c r="E61" s="37">
        <v>0.018</v>
      </c>
      <c r="F61" s="23"/>
      <c r="G61" s="37">
        <v>0.0161</v>
      </c>
      <c r="H61" s="37">
        <f>G61-E61</f>
        <v>-0.001899999999999999</v>
      </c>
      <c r="I61" s="14"/>
    </row>
    <row r="62" spans="1:9" ht="18">
      <c r="A62" s="15"/>
      <c r="B62" s="2"/>
      <c r="C62" s="13"/>
      <c r="D62" s="13"/>
      <c r="E62" s="23"/>
      <c r="F62" s="23"/>
      <c r="G62" s="23"/>
      <c r="H62" s="23"/>
      <c r="I62" s="14"/>
    </row>
    <row r="63" spans="1:9" ht="18">
      <c r="A63" s="15">
        <f>A61+1</f>
        <v>37</v>
      </c>
      <c r="B63" s="2"/>
      <c r="C63" s="13" t="s">
        <v>61</v>
      </c>
      <c r="D63" s="13"/>
      <c r="E63" s="33">
        <v>0</v>
      </c>
      <c r="F63" s="33"/>
      <c r="G63" s="33">
        <v>0</v>
      </c>
      <c r="H63" s="22">
        <f>G63-E63</f>
        <v>0</v>
      </c>
      <c r="I63" s="14"/>
    </row>
    <row r="64" spans="1:9" ht="18">
      <c r="A64" s="15"/>
      <c r="B64" s="2"/>
      <c r="C64" s="13"/>
      <c r="D64" s="13"/>
      <c r="E64" s="33"/>
      <c r="F64" s="33"/>
      <c r="G64" s="33"/>
      <c r="H64" s="33"/>
      <c r="I64" s="14"/>
    </row>
    <row r="65" spans="1:9" ht="18">
      <c r="A65" s="15">
        <f>A63+1</f>
        <v>38</v>
      </c>
      <c r="B65" s="2"/>
      <c r="C65" s="13" t="s">
        <v>102</v>
      </c>
      <c r="D65" s="13"/>
      <c r="E65" s="33">
        <v>163876233.8442395</v>
      </c>
      <c r="F65" s="33"/>
      <c r="G65" s="33">
        <v>178588929.90706933</v>
      </c>
      <c r="H65" s="22">
        <f>G65-E65</f>
        <v>14712696.062829822</v>
      </c>
      <c r="I65" s="14"/>
    </row>
    <row r="66" spans="1:9" ht="18">
      <c r="A66" s="15"/>
      <c r="B66" s="2"/>
      <c r="C66" s="13"/>
      <c r="D66" s="13"/>
      <c r="E66" s="23"/>
      <c r="F66" s="23"/>
      <c r="G66" s="23"/>
      <c r="H66" s="23"/>
      <c r="I66" s="14"/>
    </row>
    <row r="67" spans="1:9" ht="18">
      <c r="A67" s="15">
        <f>A65+1</f>
        <v>39</v>
      </c>
      <c r="B67" s="2"/>
      <c r="C67" s="13" t="str">
        <f>"CURRENT YEAR REVENUE REQUIREMENT (ln "&amp;A48&amp;" + ln "&amp;A63&amp;" - ln "&amp;A65&amp;")"</f>
        <v>CURRENT YEAR REVENUE REQUIREMENT (ln 27 + ln 37 - ln 38)</v>
      </c>
      <c r="D67" s="13"/>
      <c r="E67" s="33">
        <f>E48+E63-E65</f>
        <v>116572495.9740695</v>
      </c>
      <c r="F67" s="33">
        <f>F48+F63-F65</f>
        <v>0</v>
      </c>
      <c r="G67" s="33">
        <f>G48+G63-G65</f>
        <v>121148981.75131464</v>
      </c>
      <c r="H67" s="22">
        <f>G67-E67</f>
        <v>4576485.777245134</v>
      </c>
      <c r="I67" s="95"/>
    </row>
    <row r="68" spans="1:9" ht="18">
      <c r="A68" s="15"/>
      <c r="B68" s="2"/>
      <c r="C68" s="13"/>
      <c r="D68" s="13"/>
      <c r="E68" s="33"/>
      <c r="F68" s="33"/>
      <c r="G68" s="33"/>
      <c r="H68" s="22"/>
      <c r="I68" s="14"/>
    </row>
    <row r="69" spans="1:9" ht="18">
      <c r="A69" s="15">
        <f>A67+1</f>
        <v>40</v>
      </c>
      <c r="B69" s="2"/>
      <c r="C69" s="25" t="s">
        <v>42</v>
      </c>
      <c r="D69" s="13"/>
      <c r="E69" s="134">
        <v>0</v>
      </c>
      <c r="F69" s="134"/>
      <c r="G69" s="134">
        <v>0</v>
      </c>
      <c r="H69" s="22">
        <f>G69-E69</f>
        <v>0</v>
      </c>
      <c r="I69" s="14"/>
    </row>
    <row r="70" spans="1:9" ht="18">
      <c r="A70" s="15"/>
      <c r="B70" s="2"/>
      <c r="C70" s="25"/>
      <c r="D70" s="38"/>
      <c r="E70" s="134"/>
      <c r="F70" s="134"/>
      <c r="G70" s="134"/>
      <c r="H70" s="134"/>
      <c r="I70" s="14"/>
    </row>
    <row r="71" spans="1:9" ht="18">
      <c r="A71" s="15">
        <f>A69+1</f>
        <v>41</v>
      </c>
      <c r="B71" s="2"/>
      <c r="C71" s="25" t="s">
        <v>43</v>
      </c>
      <c r="D71" s="38"/>
      <c r="E71" s="134">
        <v>196025.376</v>
      </c>
      <c r="F71" s="138"/>
      <c r="G71" s="134">
        <f>E71</f>
        <v>196025.376</v>
      </c>
      <c r="H71" s="134">
        <f>G71-E71</f>
        <v>0</v>
      </c>
      <c r="I71" s="14"/>
    </row>
    <row r="72" spans="1:9" ht="18">
      <c r="A72" s="2"/>
      <c r="B72" s="2"/>
      <c r="C72" s="2"/>
      <c r="D72" s="2"/>
      <c r="E72" s="2"/>
      <c r="F72" s="2"/>
      <c r="G72" s="4"/>
      <c r="H72" s="13"/>
      <c r="I72" s="14"/>
    </row>
    <row r="73" spans="1:9" ht="18">
      <c r="A73" s="2"/>
      <c r="B73" s="2"/>
      <c r="C73" s="2"/>
      <c r="D73" s="2"/>
      <c r="E73" s="2"/>
      <c r="F73" s="2"/>
      <c r="G73" s="4"/>
      <c r="H73" s="13"/>
      <c r="I73" s="14"/>
    </row>
    <row r="74" spans="1:7" ht="18">
      <c r="A74" s="2"/>
      <c r="B74" s="2"/>
      <c r="C74" s="3"/>
      <c r="D74" s="4"/>
      <c r="E74" s="9"/>
      <c r="F74" s="39"/>
      <c r="G74" s="40"/>
    </row>
    <row r="75" spans="1:7" ht="18">
      <c r="A75" s="2"/>
      <c r="B75" s="2"/>
      <c r="C75" s="8" t="s">
        <v>68</v>
      </c>
      <c r="D75" s="4"/>
      <c r="F75" s="13"/>
      <c r="G75" s="41"/>
    </row>
    <row r="76" spans="1:9" ht="18">
      <c r="A76" s="2"/>
      <c r="B76" s="2"/>
      <c r="C76" s="3"/>
      <c r="D76" s="4"/>
      <c r="E76" s="4"/>
      <c r="F76" s="4"/>
      <c r="G76" s="13"/>
      <c r="H76" s="41"/>
      <c r="I76" s="41"/>
    </row>
    <row r="77" spans="1:9" ht="18">
      <c r="A77" s="2"/>
      <c r="B77" s="2"/>
      <c r="C77" s="17"/>
      <c r="D77" s="34"/>
      <c r="E77" s="42"/>
      <c r="F77" s="42"/>
      <c r="G77" s="34"/>
      <c r="H77" s="17"/>
      <c r="I77" s="43"/>
    </row>
    <row r="78" spans="1:9" ht="18">
      <c r="A78" s="15" t="s">
        <v>2</v>
      </c>
      <c r="B78" s="2"/>
      <c r="C78" s="25"/>
      <c r="D78" s="44"/>
      <c r="E78" s="16"/>
      <c r="F78" s="96"/>
      <c r="G78" s="16"/>
      <c r="H78" s="17"/>
      <c r="I78" s="14"/>
    </row>
    <row r="79" spans="1:16" ht="18.75" thickBot="1">
      <c r="A79" s="18" t="s">
        <v>4</v>
      </c>
      <c r="B79" s="2"/>
      <c r="C79" s="45" t="s">
        <v>10</v>
      </c>
      <c r="D79" s="34"/>
      <c r="E79" s="16">
        <f>E6</f>
        <v>2018</v>
      </c>
      <c r="F79" s="96"/>
      <c r="G79" s="16">
        <f>G6</f>
        <v>2019</v>
      </c>
      <c r="H79" s="16" t="s">
        <v>1</v>
      </c>
      <c r="I79" s="46"/>
      <c r="J79" s="47"/>
      <c r="K79" s="47"/>
      <c r="L79" s="47"/>
      <c r="M79" s="48"/>
      <c r="N79" s="49"/>
      <c r="O79" s="47"/>
      <c r="P79" s="47"/>
    </row>
    <row r="80" spans="1:16" ht="18">
      <c r="A80" s="21"/>
      <c r="B80" s="2"/>
      <c r="C80" s="45"/>
      <c r="D80" s="34"/>
      <c r="E80" s="97" t="s">
        <v>157</v>
      </c>
      <c r="F80" s="98"/>
      <c r="G80" s="97" t="s">
        <v>157</v>
      </c>
      <c r="H80" s="16"/>
      <c r="I80" s="46"/>
      <c r="J80" s="47"/>
      <c r="K80" s="47"/>
      <c r="L80" s="47"/>
      <c r="M80" s="48"/>
      <c r="N80" s="49"/>
      <c r="O80" s="47"/>
      <c r="P80" s="47"/>
    </row>
    <row r="81" spans="1:16" ht="18">
      <c r="A81" s="15"/>
      <c r="B81" s="2"/>
      <c r="C81" s="25"/>
      <c r="D81" s="34"/>
      <c r="E81" s="74" t="s">
        <v>3</v>
      </c>
      <c r="F81" s="74"/>
      <c r="G81" s="74" t="s">
        <v>3</v>
      </c>
      <c r="H81" s="34"/>
      <c r="I81" s="46"/>
      <c r="J81" s="47"/>
      <c r="K81" s="47"/>
      <c r="L81" s="47"/>
      <c r="M81" s="48"/>
      <c r="N81" s="49"/>
      <c r="O81" s="47"/>
      <c r="P81" s="47"/>
    </row>
    <row r="82" spans="1:16" ht="18.75" thickBot="1">
      <c r="A82" s="15"/>
      <c r="B82" s="2"/>
      <c r="C82" s="25"/>
      <c r="D82" s="34"/>
      <c r="E82" s="99" t="s">
        <v>5</v>
      </c>
      <c r="F82" s="100"/>
      <c r="G82" s="99" t="s">
        <v>5</v>
      </c>
      <c r="H82" s="50"/>
      <c r="I82" s="46"/>
      <c r="J82" s="47"/>
      <c r="K82" s="47"/>
      <c r="L82" s="47"/>
      <c r="M82" s="48"/>
      <c r="N82" s="49"/>
      <c r="O82" s="51"/>
      <c r="P82" s="51"/>
    </row>
    <row r="83" spans="1:16" ht="18">
      <c r="A83" s="15">
        <f>A71+1</f>
        <v>42</v>
      </c>
      <c r="B83" s="2"/>
      <c r="C83" s="25" t="s">
        <v>11</v>
      </c>
      <c r="D83" s="34"/>
      <c r="E83" s="52"/>
      <c r="F83" s="52"/>
      <c r="G83" s="52"/>
      <c r="I83" s="46"/>
      <c r="J83" s="47"/>
      <c r="K83" s="47"/>
      <c r="L83" s="47"/>
      <c r="M83" s="48"/>
      <c r="N83" s="49"/>
      <c r="O83" s="51"/>
      <c r="P83" s="51"/>
    </row>
    <row r="84" spans="1:16" ht="18">
      <c r="A84" s="15">
        <f>A83+1</f>
        <v>43</v>
      </c>
      <c r="B84" s="2"/>
      <c r="C84" s="25" t="s">
        <v>12</v>
      </c>
      <c r="D84" s="34"/>
      <c r="E84" s="35">
        <v>0</v>
      </c>
      <c r="F84" s="35"/>
      <c r="G84" s="35">
        <v>0</v>
      </c>
      <c r="H84" s="35">
        <f aca="true" t="shared" si="0" ref="H84:H89">G84-E84</f>
        <v>0</v>
      </c>
      <c r="I84" s="46"/>
      <c r="J84" s="47"/>
      <c r="K84" s="47"/>
      <c r="L84" s="47"/>
      <c r="M84" s="48"/>
      <c r="N84" s="49"/>
      <c r="O84" s="47"/>
      <c r="P84" s="47"/>
    </row>
    <row r="85" spans="1:16" ht="18">
      <c r="A85" s="15">
        <f aca="true" t="shared" si="1" ref="A85:A90">A84+1</f>
        <v>44</v>
      </c>
      <c r="B85" s="2"/>
      <c r="C85" s="25" t="s">
        <v>103</v>
      </c>
      <c r="D85" s="34"/>
      <c r="E85" s="35">
        <v>2794652331</v>
      </c>
      <c r="F85" s="35"/>
      <c r="G85" s="35">
        <v>2995055472</v>
      </c>
      <c r="H85" s="35">
        <f t="shared" si="0"/>
        <v>200403141</v>
      </c>
      <c r="I85" s="95"/>
      <c r="J85" s="47"/>
      <c r="K85" s="47"/>
      <c r="L85" s="47"/>
      <c r="M85" s="48"/>
      <c r="N85" s="49"/>
      <c r="O85" s="47"/>
      <c r="P85" s="47"/>
    </row>
    <row r="86" spans="1:16" ht="18">
      <c r="A86" s="15">
        <f t="shared" si="1"/>
        <v>45</v>
      </c>
      <c r="B86" s="2"/>
      <c r="C86" s="25" t="s">
        <v>13</v>
      </c>
      <c r="D86" s="34"/>
      <c r="E86" s="35">
        <v>0</v>
      </c>
      <c r="F86" s="35"/>
      <c r="G86" s="35">
        <v>0</v>
      </c>
      <c r="H86" s="35">
        <f t="shared" si="0"/>
        <v>0</v>
      </c>
      <c r="I86" s="46"/>
      <c r="J86" s="47"/>
      <c r="K86" s="47"/>
      <c r="L86" s="47"/>
      <c r="M86" s="48"/>
      <c r="N86" s="49"/>
      <c r="O86" s="49"/>
      <c r="P86" s="49"/>
    </row>
    <row r="87" spans="1:16" ht="18">
      <c r="A87" s="15">
        <f t="shared" si="1"/>
        <v>46</v>
      </c>
      <c r="B87" s="2"/>
      <c r="C87" s="25" t="s">
        <v>104</v>
      </c>
      <c r="D87" s="34"/>
      <c r="E87" s="35">
        <v>63400674</v>
      </c>
      <c r="F87" s="35"/>
      <c r="G87" s="35">
        <v>66703837</v>
      </c>
      <c r="H87" s="35">
        <f t="shared" si="0"/>
        <v>3303163</v>
      </c>
      <c r="I87" s="95"/>
      <c r="J87" s="47"/>
      <c r="K87" s="47"/>
      <c r="L87" s="47"/>
      <c r="M87" s="48"/>
      <c r="N87" s="49"/>
      <c r="O87" s="47"/>
      <c r="P87" s="47"/>
    </row>
    <row r="88" spans="1:16" ht="18">
      <c r="A88" s="15">
        <f t="shared" si="1"/>
        <v>47</v>
      </c>
      <c r="B88" s="2"/>
      <c r="C88" s="25" t="s">
        <v>105</v>
      </c>
      <c r="D88" s="34"/>
      <c r="E88" s="35">
        <v>30819465</v>
      </c>
      <c r="F88" s="54"/>
      <c r="G88" s="35">
        <v>31625205</v>
      </c>
      <c r="H88" s="35">
        <f t="shared" si="0"/>
        <v>805740</v>
      </c>
      <c r="I88" s="95"/>
      <c r="J88" s="47"/>
      <c r="K88" s="47"/>
      <c r="L88" s="47"/>
      <c r="M88" s="48"/>
      <c r="N88" s="49"/>
      <c r="O88" s="47"/>
      <c r="P88" s="47"/>
    </row>
    <row r="89" spans="1:16" ht="18.75" thickBot="1">
      <c r="A89" s="15">
        <f t="shared" si="1"/>
        <v>48</v>
      </c>
      <c r="B89" s="2"/>
      <c r="C89" s="25" t="s">
        <v>14</v>
      </c>
      <c r="D89" s="34"/>
      <c r="E89" s="55">
        <v>0</v>
      </c>
      <c r="F89" s="55"/>
      <c r="G89" s="55">
        <v>0</v>
      </c>
      <c r="H89" s="55">
        <f t="shared" si="0"/>
        <v>0</v>
      </c>
      <c r="I89" s="53"/>
      <c r="J89" s="47"/>
      <c r="K89" s="47"/>
      <c r="L89" s="47"/>
      <c r="M89" s="48"/>
      <c r="N89" s="49"/>
      <c r="O89" s="47"/>
      <c r="P89" s="47"/>
    </row>
    <row r="90" spans="1:16" ht="18">
      <c r="A90" s="15">
        <f t="shared" si="1"/>
        <v>49</v>
      </c>
      <c r="B90" s="2"/>
      <c r="C90" s="3" t="str">
        <f>"TOTAL GROSS PLANT (sum lns "&amp;A84&amp;" to "&amp;A89&amp;")"</f>
        <v>TOTAL GROSS PLANT (sum lns 43 to 48)</v>
      </c>
      <c r="D90" s="34"/>
      <c r="E90" s="35">
        <f>SUM(E84:E89)</f>
        <v>2888872470</v>
      </c>
      <c r="F90" s="35"/>
      <c r="G90" s="35">
        <f>SUM(G84:G89)</f>
        <v>3093384514</v>
      </c>
      <c r="H90" s="35">
        <f>SUM(H84:H89)</f>
        <v>204512044</v>
      </c>
      <c r="I90" s="95"/>
      <c r="J90" s="47"/>
      <c r="K90" s="47"/>
      <c r="L90" s="47"/>
      <c r="M90" s="48"/>
      <c r="N90" s="49"/>
      <c r="O90" s="47"/>
      <c r="P90" s="47"/>
    </row>
    <row r="91" spans="1:16" ht="18">
      <c r="A91" s="15"/>
      <c r="B91" s="2"/>
      <c r="C91" s="3"/>
      <c r="D91" s="34"/>
      <c r="E91" s="35"/>
      <c r="F91" s="35"/>
      <c r="G91" s="35"/>
      <c r="H91" s="35"/>
      <c r="I91" s="46"/>
      <c r="J91" s="47"/>
      <c r="K91" s="47"/>
      <c r="L91" s="47"/>
      <c r="M91" s="48"/>
      <c r="N91" s="49"/>
      <c r="O91" s="47"/>
      <c r="P91" s="47"/>
    </row>
    <row r="92" spans="1:16" ht="18">
      <c r="A92" s="15">
        <f>A90+1</f>
        <v>50</v>
      </c>
      <c r="B92" s="2"/>
      <c r="C92" s="3" t="s">
        <v>92</v>
      </c>
      <c r="D92" s="34"/>
      <c r="E92" s="113">
        <v>0.40489</v>
      </c>
      <c r="F92" s="35"/>
      <c r="G92" s="112">
        <v>0.39339</v>
      </c>
      <c r="H92" s="113">
        <f>G92-E92</f>
        <v>-0.01150000000000001</v>
      </c>
      <c r="I92" s="95"/>
      <c r="J92" s="47"/>
      <c r="K92" s="47"/>
      <c r="L92" s="47"/>
      <c r="M92" s="48"/>
      <c r="N92" s="49"/>
      <c r="O92" s="47"/>
      <c r="P92" s="47"/>
    </row>
    <row r="93" spans="1:16" ht="18">
      <c r="A93" s="2"/>
      <c r="B93" s="2"/>
      <c r="C93" s="25"/>
      <c r="D93" s="34"/>
      <c r="E93" s="35"/>
      <c r="F93" s="35"/>
      <c r="G93" s="35"/>
      <c r="H93" s="35"/>
      <c r="I93" s="46"/>
      <c r="J93" s="47"/>
      <c r="K93" s="47"/>
      <c r="L93" s="47"/>
      <c r="M93" s="48"/>
      <c r="N93" s="49"/>
      <c r="O93" s="49"/>
      <c r="P93" s="49"/>
    </row>
    <row r="94" spans="1:16" ht="18">
      <c r="A94" s="15">
        <f>A92+1</f>
        <v>51</v>
      </c>
      <c r="B94" s="2"/>
      <c r="C94" s="25" t="s">
        <v>15</v>
      </c>
      <c r="D94" s="34"/>
      <c r="E94" s="35"/>
      <c r="F94" s="35"/>
      <c r="G94" s="35"/>
      <c r="H94" s="35"/>
      <c r="I94" s="46"/>
      <c r="J94" s="47"/>
      <c r="K94" s="47"/>
      <c r="L94" s="47"/>
      <c r="M94" s="48"/>
      <c r="N94" s="49"/>
      <c r="O94" s="47"/>
      <c r="P94" s="47"/>
    </row>
    <row r="95" spans="1:16" ht="18">
      <c r="A95" s="57">
        <f aca="true" t="shared" si="2" ref="A95:A101">A94+1</f>
        <v>52</v>
      </c>
      <c r="B95" s="58"/>
      <c r="C95" s="59" t="s">
        <v>16</v>
      </c>
      <c r="D95" s="60"/>
      <c r="E95" s="61">
        <v>0</v>
      </c>
      <c r="F95" s="61"/>
      <c r="G95" s="61">
        <v>0</v>
      </c>
      <c r="H95" s="61">
        <f aca="true" t="shared" si="3" ref="H95:H100">G95-E95</f>
        <v>0</v>
      </c>
      <c r="I95" s="46"/>
      <c r="J95" s="47"/>
      <c r="K95" s="47"/>
      <c r="L95" s="47"/>
      <c r="M95" s="48"/>
      <c r="N95" s="49"/>
      <c r="O95" s="47"/>
      <c r="P95" s="47"/>
    </row>
    <row r="96" spans="1:16" ht="18">
      <c r="A96" s="57">
        <f t="shared" si="2"/>
        <v>53</v>
      </c>
      <c r="B96" s="58"/>
      <c r="C96" s="59" t="s">
        <v>106</v>
      </c>
      <c r="D96" s="60"/>
      <c r="E96" s="61">
        <v>387216613</v>
      </c>
      <c r="F96" s="61"/>
      <c r="G96" s="61">
        <v>393678126</v>
      </c>
      <c r="H96" s="61">
        <f t="shared" si="3"/>
        <v>6461513</v>
      </c>
      <c r="I96" s="95"/>
      <c r="J96" s="47"/>
      <c r="K96" s="47"/>
      <c r="L96" s="47"/>
      <c r="M96" s="48"/>
      <c r="N96" s="49"/>
      <c r="O96" s="47"/>
      <c r="P96" s="47"/>
    </row>
    <row r="97" spans="1:16" ht="18">
      <c r="A97" s="57">
        <f t="shared" si="2"/>
        <v>54</v>
      </c>
      <c r="B97" s="58"/>
      <c r="C97" s="59" t="s">
        <v>17</v>
      </c>
      <c r="D97" s="60"/>
      <c r="E97" s="61">
        <v>0</v>
      </c>
      <c r="F97" s="61"/>
      <c r="G97" s="61">
        <v>0</v>
      </c>
      <c r="H97" s="61">
        <f t="shared" si="3"/>
        <v>0</v>
      </c>
      <c r="I97" s="46"/>
      <c r="J97" s="47"/>
      <c r="K97" s="47"/>
      <c r="L97" s="47"/>
      <c r="M97" s="48"/>
      <c r="N97" s="49"/>
      <c r="O97" s="49"/>
      <c r="P97" s="49"/>
    </row>
    <row r="98" spans="1:16" ht="18">
      <c r="A98" s="57">
        <f t="shared" si="2"/>
        <v>55</v>
      </c>
      <c r="B98" s="58"/>
      <c r="C98" s="59" t="s">
        <v>107</v>
      </c>
      <c r="D98" s="60"/>
      <c r="E98" s="61">
        <v>28670457</v>
      </c>
      <c r="F98" s="61"/>
      <c r="G98" s="61">
        <v>30732896</v>
      </c>
      <c r="H98" s="61">
        <f t="shared" si="3"/>
        <v>2062439</v>
      </c>
      <c r="I98" s="95"/>
      <c r="J98" s="47"/>
      <c r="K98" s="47"/>
      <c r="L98" s="47"/>
      <c r="M98" s="48"/>
      <c r="N98" s="49"/>
      <c r="O98" s="49"/>
      <c r="P98" s="49"/>
    </row>
    <row r="99" spans="1:16" ht="18">
      <c r="A99" s="57">
        <f t="shared" si="2"/>
        <v>56</v>
      </c>
      <c r="B99" s="58"/>
      <c r="C99" s="59" t="s">
        <v>108</v>
      </c>
      <c r="D99" s="60"/>
      <c r="E99" s="61">
        <v>14822736</v>
      </c>
      <c r="F99" s="61"/>
      <c r="G99" s="61">
        <v>17721082</v>
      </c>
      <c r="H99" s="61">
        <f t="shared" si="3"/>
        <v>2898346</v>
      </c>
      <c r="I99" s="95"/>
      <c r="J99" s="47"/>
      <c r="K99" s="47"/>
      <c r="L99" s="47"/>
      <c r="M99" s="48"/>
      <c r="N99" s="49"/>
      <c r="O99" s="49"/>
      <c r="P99" s="49"/>
    </row>
    <row r="100" spans="1:16" ht="18">
      <c r="A100" s="57">
        <f t="shared" si="2"/>
        <v>57</v>
      </c>
      <c r="B100" s="58"/>
      <c r="C100" s="62" t="s">
        <v>14</v>
      </c>
      <c r="D100" s="60"/>
      <c r="E100" s="61">
        <v>0</v>
      </c>
      <c r="F100" s="61"/>
      <c r="G100" s="61">
        <v>0</v>
      </c>
      <c r="H100" s="61">
        <f t="shared" si="3"/>
        <v>0</v>
      </c>
      <c r="I100" s="46"/>
      <c r="J100" s="47"/>
      <c r="K100" s="47"/>
      <c r="L100" s="47"/>
      <c r="M100" s="48"/>
      <c r="N100" s="49"/>
      <c r="O100" s="49"/>
      <c r="P100" s="49"/>
    </row>
    <row r="101" spans="1:16" ht="18">
      <c r="A101" s="57">
        <f t="shared" si="2"/>
        <v>58</v>
      </c>
      <c r="B101" s="58"/>
      <c r="C101" s="59" t="str">
        <f>"Total Electric Accumulated Depr &amp; Amort (sum lns "&amp;A95&amp;" to "&amp;A100&amp;")"</f>
        <v>Total Electric Accumulated Depr &amp; Amort (sum lns 52 to 57)</v>
      </c>
      <c r="D101" s="60"/>
      <c r="E101" s="63">
        <f>SUM(E95:E100)</f>
        <v>430709806</v>
      </c>
      <c r="F101" s="54"/>
      <c r="G101" s="63">
        <f>SUM(G95:G100)</f>
        <v>442132104</v>
      </c>
      <c r="H101" s="63">
        <f>SUM(H95:H100)</f>
        <v>11422298</v>
      </c>
      <c r="I101" s="95"/>
      <c r="J101" s="47"/>
      <c r="K101" s="47"/>
      <c r="L101" s="47"/>
      <c r="M101" s="48"/>
      <c r="N101" s="49"/>
      <c r="O101" s="49"/>
      <c r="P101" s="49"/>
    </row>
    <row r="102" spans="1:16" ht="18">
      <c r="A102" s="57"/>
      <c r="B102" s="58"/>
      <c r="C102" s="58"/>
      <c r="D102" s="60"/>
      <c r="E102" s="64"/>
      <c r="F102" s="65"/>
      <c r="G102" s="64"/>
      <c r="H102" s="64"/>
      <c r="I102" s="46"/>
      <c r="J102" s="47"/>
      <c r="K102" s="47"/>
      <c r="L102" s="47"/>
      <c r="M102" s="48"/>
      <c r="N102" s="49"/>
      <c r="O102" s="47"/>
      <c r="P102" s="47"/>
    </row>
    <row r="103" spans="1:16" ht="18">
      <c r="A103" s="57">
        <f>A101+1</f>
        <v>59</v>
      </c>
      <c r="B103" s="58"/>
      <c r="C103" s="59" t="s">
        <v>18</v>
      </c>
      <c r="D103" s="60"/>
      <c r="E103" s="61"/>
      <c r="F103" s="35"/>
      <c r="G103" s="61"/>
      <c r="H103" s="61"/>
      <c r="I103" s="46"/>
      <c r="J103" s="47"/>
      <c r="K103" s="47"/>
      <c r="L103" s="47"/>
      <c r="M103" s="48"/>
      <c r="N103" s="49"/>
      <c r="O103" s="47"/>
      <c r="P103" s="47"/>
    </row>
    <row r="104" spans="1:16" ht="18">
      <c r="A104" s="57">
        <f aca="true" t="shared" si="4" ref="A104:A110">A103+1</f>
        <v>60</v>
      </c>
      <c r="B104" s="58"/>
      <c r="C104" s="59" t="s">
        <v>19</v>
      </c>
      <c r="D104" s="60"/>
      <c r="E104" s="61">
        <v>0</v>
      </c>
      <c r="F104" s="61">
        <f>F84-F95</f>
        <v>0</v>
      </c>
      <c r="G104" s="61">
        <f>G84-G95</f>
        <v>0</v>
      </c>
      <c r="H104" s="61">
        <f aca="true" t="shared" si="5" ref="H104:H109">G104-E104</f>
        <v>0</v>
      </c>
      <c r="I104" s="46"/>
      <c r="J104" s="47"/>
      <c r="K104" s="47"/>
      <c r="L104" s="47"/>
      <c r="M104" s="48"/>
      <c r="N104" s="49"/>
      <c r="O104" s="49"/>
      <c r="P104" s="49"/>
    </row>
    <row r="105" spans="1:16" ht="18">
      <c r="A105" s="57">
        <f t="shared" si="4"/>
        <v>61</v>
      </c>
      <c r="B105" s="58"/>
      <c r="C105" s="59" t="s">
        <v>20</v>
      </c>
      <c r="D105" s="60"/>
      <c r="E105" s="61">
        <v>2407435718</v>
      </c>
      <c r="F105" s="35"/>
      <c r="G105" s="61">
        <f>G85-G96</f>
        <v>2601377346</v>
      </c>
      <c r="H105" s="61">
        <f t="shared" si="5"/>
        <v>193941628</v>
      </c>
      <c r="I105" s="95"/>
      <c r="J105" s="47"/>
      <c r="K105" s="47"/>
      <c r="L105" s="47"/>
      <c r="M105" s="48"/>
      <c r="N105" s="49"/>
      <c r="O105" s="47"/>
      <c r="P105" s="47"/>
    </row>
    <row r="106" spans="1:14" ht="18">
      <c r="A106" s="57">
        <f t="shared" si="4"/>
        <v>62</v>
      </c>
      <c r="B106" s="58"/>
      <c r="C106" s="59" t="s">
        <v>21</v>
      </c>
      <c r="D106" s="60"/>
      <c r="E106" s="61">
        <v>0</v>
      </c>
      <c r="F106" s="61">
        <f>F86-F97</f>
        <v>0</v>
      </c>
      <c r="G106" s="61">
        <f>G86-G97</f>
        <v>0</v>
      </c>
      <c r="H106" s="61">
        <f t="shared" si="5"/>
        <v>0</v>
      </c>
      <c r="I106" s="14"/>
      <c r="N106" s="49"/>
    </row>
    <row r="107" spans="1:16" ht="18">
      <c r="A107" s="57">
        <f t="shared" si="4"/>
        <v>63</v>
      </c>
      <c r="B107" s="58"/>
      <c r="C107" s="59" t="s">
        <v>44</v>
      </c>
      <c r="D107" s="60"/>
      <c r="E107" s="61">
        <v>34730217</v>
      </c>
      <c r="F107" s="61">
        <f>ROUND((F87-F98),0)</f>
        <v>0</v>
      </c>
      <c r="G107" s="61">
        <f>G87-G98</f>
        <v>35970941</v>
      </c>
      <c r="H107" s="61">
        <f t="shared" si="5"/>
        <v>1240724</v>
      </c>
      <c r="I107" s="95"/>
      <c r="O107" s="7"/>
      <c r="P107" s="7"/>
    </row>
    <row r="108" spans="1:9" ht="18">
      <c r="A108" s="57">
        <f t="shared" si="4"/>
        <v>64</v>
      </c>
      <c r="B108" s="58"/>
      <c r="C108" s="59" t="s">
        <v>45</v>
      </c>
      <c r="D108" s="60"/>
      <c r="E108" s="61">
        <v>15996729</v>
      </c>
      <c r="F108" s="66">
        <f>ROUND(F88-F99,0)</f>
        <v>0</v>
      </c>
      <c r="G108" s="61">
        <f>G88-G99</f>
        <v>13904123</v>
      </c>
      <c r="H108" s="61">
        <f t="shared" si="5"/>
        <v>-2092606</v>
      </c>
      <c r="I108" s="95"/>
    </row>
    <row r="109" spans="1:9" ht="18.75" thickBot="1">
      <c r="A109" s="57">
        <f t="shared" si="4"/>
        <v>65</v>
      </c>
      <c r="B109" s="58"/>
      <c r="C109" s="62" t="s">
        <v>14</v>
      </c>
      <c r="D109" s="60"/>
      <c r="E109" s="67">
        <f>E89-E100</f>
        <v>0</v>
      </c>
      <c r="F109" s="67">
        <f>ROUND(F89-F100,0)</f>
        <v>0</v>
      </c>
      <c r="G109" s="67">
        <f>G89-G100</f>
        <v>0</v>
      </c>
      <c r="H109" s="67">
        <f t="shared" si="5"/>
        <v>0</v>
      </c>
      <c r="I109" s="14"/>
    </row>
    <row r="110" spans="1:9" ht="18">
      <c r="A110" s="57">
        <f t="shared" si="4"/>
        <v>66</v>
      </c>
      <c r="B110" s="58"/>
      <c r="C110" s="3" t="str">
        <f>"TOTAL NET PLANT (sum lns "&amp;A104&amp;" to "&amp;A109&amp;")"</f>
        <v>TOTAL NET PLANT (sum lns 60 to 65)</v>
      </c>
      <c r="D110" s="60"/>
      <c r="E110" s="61">
        <f>SUM(E104:E109)</f>
        <v>2458162664</v>
      </c>
      <c r="F110" s="35"/>
      <c r="G110" s="61">
        <f>SUM(G104:G109)</f>
        <v>2651252410</v>
      </c>
      <c r="H110" s="61">
        <f>SUM(H104:H109)</f>
        <v>193089746</v>
      </c>
      <c r="I110" s="95"/>
    </row>
    <row r="111" spans="1:9" ht="18">
      <c r="A111" s="57"/>
      <c r="B111" s="58"/>
      <c r="C111" s="3"/>
      <c r="D111" s="60"/>
      <c r="E111" s="61"/>
      <c r="F111" s="35"/>
      <c r="G111" s="61"/>
      <c r="H111" s="61"/>
      <c r="I111" s="14"/>
    </row>
    <row r="112" spans="1:9" ht="18">
      <c r="A112" s="57">
        <f>A110+1</f>
        <v>67</v>
      </c>
      <c r="B112" s="58"/>
      <c r="C112" s="3" t="s">
        <v>93</v>
      </c>
      <c r="D112" s="60"/>
      <c r="E112" s="68">
        <v>0.53494</v>
      </c>
      <c r="F112" s="113"/>
      <c r="G112" s="68">
        <v>0.50206</v>
      </c>
      <c r="H112" s="68">
        <f>G112-E112</f>
        <v>-0.03288000000000002</v>
      </c>
      <c r="I112" s="95"/>
    </row>
    <row r="113" spans="1:9" ht="18">
      <c r="A113" s="57"/>
      <c r="B113" s="58"/>
      <c r="C113" s="58"/>
      <c r="D113" s="60"/>
      <c r="E113" s="64"/>
      <c r="F113" s="65"/>
      <c r="G113" s="64"/>
      <c r="H113" s="64"/>
      <c r="I113" s="14"/>
    </row>
    <row r="114" spans="1:9" ht="18">
      <c r="A114" s="57">
        <f>A112+1</f>
        <v>68</v>
      </c>
      <c r="B114" s="58"/>
      <c r="C114" s="69" t="s">
        <v>82</v>
      </c>
      <c r="D114" s="60"/>
      <c r="E114" s="61"/>
      <c r="F114" s="35"/>
      <c r="G114" s="61"/>
      <c r="H114" s="61"/>
      <c r="I114" s="14"/>
    </row>
    <row r="115" spans="1:9" ht="18">
      <c r="A115" s="57">
        <f>A114+1</f>
        <v>69</v>
      </c>
      <c r="B115" s="58"/>
      <c r="C115" s="59" t="s">
        <v>22</v>
      </c>
      <c r="D115" s="60"/>
      <c r="E115" s="61">
        <v>0</v>
      </c>
      <c r="F115" s="61"/>
      <c r="G115" s="61">
        <v>0</v>
      </c>
      <c r="H115" s="61">
        <f>G115-E115</f>
        <v>0</v>
      </c>
      <c r="I115" s="14"/>
    </row>
    <row r="116" spans="1:9" ht="18">
      <c r="A116" s="57">
        <f aca="true" t="shared" si="6" ref="A116:A124">A115+1</f>
        <v>70</v>
      </c>
      <c r="B116" s="58"/>
      <c r="C116" s="59" t="s">
        <v>109</v>
      </c>
      <c r="D116" s="60"/>
      <c r="E116" s="61">
        <v>-571116784.9160739</v>
      </c>
      <c r="F116" s="61"/>
      <c r="G116" s="61">
        <v>-564351316.6198028</v>
      </c>
      <c r="H116" s="61">
        <f aca="true" t="shared" si="7" ref="H116:H123">G116-E116</f>
        <v>6765468.296271086</v>
      </c>
      <c r="I116" s="95"/>
    </row>
    <row r="117" spans="1:9" ht="18">
      <c r="A117" s="57">
        <f t="shared" si="6"/>
        <v>71</v>
      </c>
      <c r="B117" s="58"/>
      <c r="C117" s="59" t="s">
        <v>110</v>
      </c>
      <c r="D117" s="60"/>
      <c r="E117" s="61">
        <v>-4845135.83394</v>
      </c>
      <c r="F117" s="61"/>
      <c r="G117" s="61">
        <v>-7586304.8278167145</v>
      </c>
      <c r="H117" s="61">
        <f t="shared" si="7"/>
        <v>-2741168.9938767143</v>
      </c>
      <c r="I117" s="95"/>
    </row>
    <row r="118" spans="1:9" ht="18">
      <c r="A118" s="57">
        <f t="shared" si="6"/>
        <v>72</v>
      </c>
      <c r="B118" s="58"/>
      <c r="C118" s="59" t="s">
        <v>111</v>
      </c>
      <c r="D118" s="60"/>
      <c r="E118" s="61">
        <v>69490205.70031539</v>
      </c>
      <c r="F118" s="61"/>
      <c r="G118" s="61">
        <v>43650893.26260118</v>
      </c>
      <c r="H118" s="61">
        <f t="shared" si="7"/>
        <v>-25839312.437714204</v>
      </c>
      <c r="I118" s="95"/>
    </row>
    <row r="119" spans="1:9" ht="18">
      <c r="A119" s="57">
        <f t="shared" si="6"/>
        <v>73</v>
      </c>
      <c r="B119" s="58"/>
      <c r="C119" s="58" t="s">
        <v>23</v>
      </c>
      <c r="D119" s="60"/>
      <c r="E119" s="61">
        <v>0</v>
      </c>
      <c r="F119" s="66"/>
      <c r="G119" s="66">
        <v>0</v>
      </c>
      <c r="H119" s="66">
        <f t="shared" si="7"/>
        <v>0</v>
      </c>
      <c r="I119" s="14"/>
    </row>
    <row r="120" spans="1:9" ht="18">
      <c r="A120" s="57">
        <f t="shared" si="6"/>
        <v>74</v>
      </c>
      <c r="B120" s="58"/>
      <c r="C120" s="58" t="s">
        <v>75</v>
      </c>
      <c r="D120" s="60"/>
      <c r="E120" s="61">
        <v>0</v>
      </c>
      <c r="F120" s="66"/>
      <c r="G120" s="66">
        <v>0</v>
      </c>
      <c r="H120" s="66">
        <f t="shared" si="7"/>
        <v>0</v>
      </c>
      <c r="I120" s="14"/>
    </row>
    <row r="121" spans="1:9" ht="18">
      <c r="A121" s="57">
        <f t="shared" si="6"/>
        <v>75</v>
      </c>
      <c r="B121" s="58"/>
      <c r="C121" s="58" t="s">
        <v>76</v>
      </c>
      <c r="D121" s="60"/>
      <c r="E121" s="61">
        <v>0</v>
      </c>
      <c r="F121" s="66"/>
      <c r="G121" s="66">
        <v>0</v>
      </c>
      <c r="H121" s="66">
        <f t="shared" si="7"/>
        <v>0</v>
      </c>
      <c r="I121" s="14"/>
    </row>
    <row r="122" spans="1:9" ht="18">
      <c r="A122" s="57">
        <f t="shared" si="6"/>
        <v>76</v>
      </c>
      <c r="B122" s="58"/>
      <c r="C122" s="58" t="s">
        <v>77</v>
      </c>
      <c r="D122" s="60"/>
      <c r="E122" s="61">
        <v>0</v>
      </c>
      <c r="F122" s="66"/>
      <c r="G122" s="66">
        <v>0</v>
      </c>
      <c r="H122" s="66">
        <f t="shared" si="7"/>
        <v>0</v>
      </c>
      <c r="I122" s="14"/>
    </row>
    <row r="123" spans="1:9" ht="18.75" thickBot="1">
      <c r="A123" s="57">
        <f t="shared" si="6"/>
        <v>77</v>
      </c>
      <c r="B123" s="58"/>
      <c r="C123" s="58" t="s">
        <v>78</v>
      </c>
      <c r="D123" s="60"/>
      <c r="E123" s="67">
        <v>0</v>
      </c>
      <c r="F123" s="67"/>
      <c r="G123" s="67">
        <v>0</v>
      </c>
      <c r="H123" s="67">
        <f t="shared" si="7"/>
        <v>0</v>
      </c>
      <c r="I123" s="14"/>
    </row>
    <row r="124" spans="1:9" ht="18">
      <c r="A124" s="57">
        <f t="shared" si="6"/>
        <v>78</v>
      </c>
      <c r="B124" s="58"/>
      <c r="C124" s="3" t="str">
        <f>"TOTAL ADJUSTMENTS (sum lns "&amp;A115&amp;" to "&amp;A123&amp;")"</f>
        <v>TOTAL ADJUSTMENTS (sum lns 69 to 77)</v>
      </c>
      <c r="D124" s="60"/>
      <c r="E124" s="61">
        <f>SUM(E115:E123)</f>
        <v>-506471715.0496986</v>
      </c>
      <c r="F124" s="35"/>
      <c r="G124" s="61">
        <f>SUM(G115:G123)</f>
        <v>-528286728.18501836</v>
      </c>
      <c r="H124" s="61">
        <f>SUM(H115:H123)</f>
        <v>-21815013.135319833</v>
      </c>
      <c r="I124" s="95"/>
    </row>
    <row r="125" spans="1:9" ht="18">
      <c r="A125" s="57"/>
      <c r="B125" s="58"/>
      <c r="C125" s="58"/>
      <c r="D125" s="60"/>
      <c r="E125" s="64"/>
      <c r="F125" s="65"/>
      <c r="G125" s="64"/>
      <c r="H125" s="64"/>
      <c r="I125" s="14"/>
    </row>
    <row r="126" spans="1:9" ht="18">
      <c r="A126" s="57">
        <f>A124+1</f>
        <v>79</v>
      </c>
      <c r="B126" s="58"/>
      <c r="C126" s="10" t="s">
        <v>112</v>
      </c>
      <c r="D126" s="60"/>
      <c r="E126" s="61">
        <v>0</v>
      </c>
      <c r="F126" s="35"/>
      <c r="G126" s="61">
        <v>0</v>
      </c>
      <c r="H126" s="35">
        <f>G126-E126</f>
        <v>0</v>
      </c>
      <c r="I126" s="95"/>
    </row>
    <row r="127" spans="1:9" ht="18">
      <c r="A127" s="57"/>
      <c r="B127" s="58"/>
      <c r="C127" s="59"/>
      <c r="D127" s="60"/>
      <c r="E127" s="61"/>
      <c r="F127" s="35"/>
      <c r="G127" s="61"/>
      <c r="H127" s="61"/>
      <c r="I127" s="14"/>
    </row>
    <row r="128" spans="1:9" ht="18">
      <c r="A128" s="57">
        <f>A126+1</f>
        <v>80</v>
      </c>
      <c r="B128" s="58"/>
      <c r="C128" s="59" t="s">
        <v>83</v>
      </c>
      <c r="D128" s="60"/>
      <c r="E128" s="61"/>
      <c r="F128" s="35"/>
      <c r="G128" s="61"/>
      <c r="H128" s="61"/>
      <c r="I128" s="14"/>
    </row>
    <row r="129" spans="1:9" ht="18">
      <c r="A129" s="57">
        <f>A128+1</f>
        <v>81</v>
      </c>
      <c r="B129" s="58"/>
      <c r="C129" s="59" t="s">
        <v>24</v>
      </c>
      <c r="D129" s="60"/>
      <c r="E129" s="61">
        <v>0</v>
      </c>
      <c r="F129" s="61"/>
      <c r="G129" s="61">
        <v>0</v>
      </c>
      <c r="H129" s="61">
        <f>G129-E129</f>
        <v>0</v>
      </c>
      <c r="I129" s="14"/>
    </row>
    <row r="130" spans="1:9" ht="18">
      <c r="A130" s="57">
        <f>A129+1</f>
        <v>82</v>
      </c>
      <c r="B130" s="58"/>
      <c r="C130" s="59" t="s">
        <v>113</v>
      </c>
      <c r="D130" s="60"/>
      <c r="E130" s="61">
        <v>69285</v>
      </c>
      <c r="F130" s="61"/>
      <c r="G130" s="61">
        <v>96189</v>
      </c>
      <c r="H130" s="61">
        <f>G130-E130</f>
        <v>26904</v>
      </c>
      <c r="I130" s="95"/>
    </row>
    <row r="131" spans="1:9" ht="18">
      <c r="A131" s="57">
        <f>A130+1</f>
        <v>83</v>
      </c>
      <c r="B131" s="58"/>
      <c r="C131" s="59" t="s">
        <v>114</v>
      </c>
      <c r="D131" s="60"/>
      <c r="E131" s="61">
        <v>-53155</v>
      </c>
      <c r="F131" s="61"/>
      <c r="G131" s="61">
        <v>-57362</v>
      </c>
      <c r="H131" s="61">
        <f>G131-E131</f>
        <v>-4207</v>
      </c>
      <c r="I131" s="95"/>
    </row>
    <row r="132" spans="1:9" ht="18.75" thickBot="1">
      <c r="A132" s="57">
        <f>A131+1</f>
        <v>84</v>
      </c>
      <c r="B132" s="58"/>
      <c r="C132" s="59" t="s">
        <v>148</v>
      </c>
      <c r="D132" s="60"/>
      <c r="E132" s="61">
        <v>1265530</v>
      </c>
      <c r="F132" s="66"/>
      <c r="G132" s="66">
        <v>1819299</v>
      </c>
      <c r="H132" s="66">
        <f>G132-E132</f>
        <v>553769</v>
      </c>
      <c r="I132" s="95"/>
    </row>
    <row r="133" spans="1:9" ht="18">
      <c r="A133" s="57">
        <f>A132+1</f>
        <v>85</v>
      </c>
      <c r="B133" s="58"/>
      <c r="C133" s="3" t="str">
        <f>"TOTAL WORKING CAPITAL (sum lns "&amp;A129&amp;" to "&amp;A132&amp;")"</f>
        <v>TOTAL WORKING CAPITAL (sum lns 81 to 84)</v>
      </c>
      <c r="D133" s="39"/>
      <c r="E133" s="70">
        <f>SUM(E129:E132)</f>
        <v>1281660</v>
      </c>
      <c r="F133" s="54"/>
      <c r="G133" s="70">
        <f>SUM(G129:G132)</f>
        <v>1858126</v>
      </c>
      <c r="H133" s="70">
        <f>SUM(H129:H132)</f>
        <v>576466</v>
      </c>
      <c r="I133" s="95"/>
    </row>
    <row r="134" spans="1:9" ht="18">
      <c r="A134" s="57"/>
      <c r="B134" s="58"/>
      <c r="C134" s="58"/>
      <c r="D134" s="60"/>
      <c r="E134" s="71"/>
      <c r="F134" s="72"/>
      <c r="G134" s="71"/>
      <c r="H134" s="71"/>
      <c r="I134" s="14"/>
    </row>
    <row r="135" spans="1:9" ht="18">
      <c r="A135" s="57">
        <f>A133+1</f>
        <v>86</v>
      </c>
      <c r="B135" s="58"/>
      <c r="C135" s="58" t="s">
        <v>79</v>
      </c>
      <c r="D135" s="60"/>
      <c r="E135" s="71">
        <v>0</v>
      </c>
      <c r="F135" s="71">
        <v>0</v>
      </c>
      <c r="G135" s="71">
        <v>0</v>
      </c>
      <c r="H135" s="71">
        <f>E135-G135</f>
        <v>0</v>
      </c>
      <c r="I135" s="14"/>
    </row>
    <row r="136" spans="1:9" ht="18">
      <c r="A136" s="57"/>
      <c r="B136" s="58"/>
      <c r="C136" s="58"/>
      <c r="D136" s="60"/>
      <c r="E136" s="71"/>
      <c r="F136" s="72"/>
      <c r="G136" s="71"/>
      <c r="H136" s="71"/>
      <c r="I136" s="14"/>
    </row>
    <row r="137" spans="1:9" ht="18.75" thickBot="1">
      <c r="A137" s="57">
        <f>A135+1</f>
        <v>87</v>
      </c>
      <c r="B137" s="58"/>
      <c r="C137" s="3" t="str">
        <f>"RATE BASE (sum lns "&amp;A110&amp;", "&amp;A124&amp;", "&amp;A126&amp;", "&amp;A133&amp;", "&amp;A135&amp;")"</f>
        <v>RATE BASE (sum lns 66, 78, 79, 85, 86)</v>
      </c>
      <c r="D137" s="60"/>
      <c r="E137" s="140">
        <f>+E133+E126+E124+E110</f>
        <v>1952972608.9503014</v>
      </c>
      <c r="F137" s="141"/>
      <c r="G137" s="140">
        <f>+G133+G126+G124+G110</f>
        <v>2124823807.8149817</v>
      </c>
      <c r="H137" s="140">
        <f>+H133+H126+H124+H110</f>
        <v>171851198.86468017</v>
      </c>
      <c r="I137" s="95"/>
    </row>
    <row r="138" spans="1:9" ht="18.75" thickTop="1">
      <c r="A138" s="15"/>
      <c r="B138" s="2"/>
      <c r="C138" s="25"/>
      <c r="D138" s="34"/>
      <c r="E138" s="34"/>
      <c r="F138" s="34"/>
      <c r="G138" s="34"/>
      <c r="H138" s="34"/>
      <c r="I138" s="43"/>
    </row>
    <row r="139" spans="1:9" ht="18">
      <c r="A139" s="2"/>
      <c r="B139" s="2"/>
      <c r="C139" s="3"/>
      <c r="D139" s="4"/>
      <c r="E139" s="1"/>
      <c r="F139" s="1"/>
      <c r="G139" s="1"/>
      <c r="H139" s="1"/>
      <c r="I139" s="43"/>
    </row>
    <row r="140" spans="1:9" ht="18">
      <c r="A140" s="2"/>
      <c r="B140" s="2"/>
      <c r="C140" s="3"/>
      <c r="D140" s="4"/>
      <c r="E140" s="12"/>
      <c r="F140" s="12"/>
      <c r="G140" s="12"/>
      <c r="H140" s="12"/>
      <c r="I140" s="1"/>
    </row>
    <row r="141" spans="1:9" ht="18">
      <c r="A141" s="2"/>
      <c r="B141" s="2"/>
      <c r="C141" s="3"/>
      <c r="D141" s="4"/>
      <c r="E141" s="9"/>
      <c r="F141" s="39"/>
      <c r="G141" s="40"/>
      <c r="I141" s="12"/>
    </row>
    <row r="142" spans="1:7" ht="18">
      <c r="A142" s="2"/>
      <c r="B142" s="2"/>
      <c r="C142" s="8" t="s">
        <v>68</v>
      </c>
      <c r="D142" s="4"/>
      <c r="F142" s="13"/>
      <c r="G142" s="41"/>
    </row>
    <row r="143" spans="1:8" ht="18">
      <c r="A143" s="2"/>
      <c r="B143" s="2"/>
      <c r="C143" s="3"/>
      <c r="D143" s="4"/>
      <c r="F143" s="13"/>
      <c r="G143" s="41"/>
      <c r="H143" s="41"/>
    </row>
    <row r="144" spans="1:9" ht="18">
      <c r="A144" s="15"/>
      <c r="B144" s="2"/>
      <c r="C144" s="17"/>
      <c r="D144" s="73"/>
      <c r="E144" s="73"/>
      <c r="F144" s="73"/>
      <c r="G144" s="73"/>
      <c r="H144" s="74"/>
      <c r="I144" s="43"/>
    </row>
    <row r="145" spans="1:9" ht="18">
      <c r="A145" s="15" t="s">
        <v>2</v>
      </c>
      <c r="B145" s="2"/>
      <c r="C145" s="25"/>
      <c r="D145" s="34"/>
      <c r="E145" s="16"/>
      <c r="F145" s="96"/>
      <c r="G145" s="16"/>
      <c r="H145" s="74"/>
      <c r="I145" s="73"/>
    </row>
    <row r="146" spans="1:9" ht="18.75" thickBot="1">
      <c r="A146" s="18" t="s">
        <v>4</v>
      </c>
      <c r="B146" s="2"/>
      <c r="C146" s="25"/>
      <c r="D146" s="44"/>
      <c r="E146" s="16">
        <f>E6</f>
        <v>2018</v>
      </c>
      <c r="F146" s="96"/>
      <c r="G146" s="16">
        <f>G6</f>
        <v>2019</v>
      </c>
      <c r="H146" s="16" t="s">
        <v>1</v>
      </c>
      <c r="I146" s="34"/>
    </row>
    <row r="147" spans="1:9" ht="18">
      <c r="A147" s="21"/>
      <c r="B147" s="2"/>
      <c r="C147" s="25"/>
      <c r="D147" s="44"/>
      <c r="E147" s="97" t="s">
        <v>157</v>
      </c>
      <c r="F147" s="98"/>
      <c r="G147" s="97" t="s">
        <v>157</v>
      </c>
      <c r="H147" s="16"/>
      <c r="I147" s="34"/>
    </row>
    <row r="148" spans="1:9" ht="18">
      <c r="A148" s="2"/>
      <c r="B148" s="2"/>
      <c r="C148" s="25"/>
      <c r="D148" s="75"/>
      <c r="E148" s="74" t="s">
        <v>3</v>
      </c>
      <c r="F148" s="74"/>
      <c r="G148" s="74" t="s">
        <v>3</v>
      </c>
      <c r="H148" s="34"/>
      <c r="I148" s="76"/>
    </row>
    <row r="149" spans="1:9" ht="18.75" thickBot="1">
      <c r="A149" s="2"/>
      <c r="B149" s="2"/>
      <c r="C149" s="25"/>
      <c r="D149" s="75"/>
      <c r="E149" s="99" t="s">
        <v>5</v>
      </c>
      <c r="F149" s="100"/>
      <c r="G149" s="99" t="s">
        <v>5</v>
      </c>
      <c r="H149" s="50"/>
      <c r="I149" s="43"/>
    </row>
    <row r="150" spans="1:9" ht="18">
      <c r="A150" s="15">
        <f>A137+1</f>
        <v>88</v>
      </c>
      <c r="B150" s="2"/>
      <c r="C150" s="25" t="s">
        <v>84</v>
      </c>
      <c r="D150" s="34"/>
      <c r="I150" s="43"/>
    </row>
    <row r="151" spans="1:9" ht="18">
      <c r="A151" s="15">
        <f>A150+1</f>
        <v>89</v>
      </c>
      <c r="B151" s="2"/>
      <c r="C151" s="25" t="s">
        <v>115</v>
      </c>
      <c r="D151" s="34"/>
      <c r="E151" s="35">
        <v>15931439</v>
      </c>
      <c r="F151" s="35"/>
      <c r="G151" s="35">
        <v>17929036</v>
      </c>
      <c r="H151" s="35">
        <f>G151-E151</f>
        <v>1997597</v>
      </c>
      <c r="I151" s="95"/>
    </row>
    <row r="152" spans="1:9" ht="18">
      <c r="A152" s="15"/>
      <c r="B152" s="2"/>
      <c r="C152" s="25"/>
      <c r="D152" s="34"/>
      <c r="E152" s="35"/>
      <c r="F152" s="35"/>
      <c r="G152" s="35"/>
      <c r="H152" s="35"/>
      <c r="I152" s="43"/>
    </row>
    <row r="153" spans="1:9" ht="18">
      <c r="A153" s="15">
        <f>A151+1</f>
        <v>90</v>
      </c>
      <c r="B153" s="2"/>
      <c r="C153" s="25" t="s">
        <v>116</v>
      </c>
      <c r="D153" s="34"/>
      <c r="E153" s="35"/>
      <c r="F153" s="35"/>
      <c r="G153" s="35"/>
      <c r="H153" s="35"/>
      <c r="I153" s="95"/>
    </row>
    <row r="154" spans="1:9" ht="18">
      <c r="A154" s="15">
        <f>A153+1</f>
        <v>91</v>
      </c>
      <c r="B154" s="2"/>
      <c r="C154" s="25" t="s">
        <v>158</v>
      </c>
      <c r="D154" s="34"/>
      <c r="E154" s="35">
        <v>12344439</v>
      </c>
      <c r="F154" s="35">
        <v>0</v>
      </c>
      <c r="G154" s="35">
        <v>11680681</v>
      </c>
      <c r="H154" s="35">
        <f aca="true" t="shared" si="8" ref="H154:H160">G154-E154</f>
        <v>-663758</v>
      </c>
      <c r="I154" s="43"/>
    </row>
    <row r="155" spans="1:9" ht="18">
      <c r="A155" s="15">
        <f aca="true" t="shared" si="9" ref="A155:A161">A154+1</f>
        <v>92</v>
      </c>
      <c r="B155" s="2"/>
      <c r="C155" s="25" t="s">
        <v>117</v>
      </c>
      <c r="D155" s="34"/>
      <c r="E155" s="35">
        <v>843943</v>
      </c>
      <c r="F155" s="35"/>
      <c r="G155" s="35">
        <v>1393031</v>
      </c>
      <c r="H155" s="35">
        <f t="shared" si="8"/>
        <v>549088</v>
      </c>
      <c r="I155" s="95"/>
    </row>
    <row r="156" spans="1:9" ht="18">
      <c r="A156" s="15">
        <f t="shared" si="9"/>
        <v>93</v>
      </c>
      <c r="B156" s="2"/>
      <c r="C156" s="77" t="s">
        <v>118</v>
      </c>
      <c r="D156" s="34"/>
      <c r="E156" s="35">
        <v>31160</v>
      </c>
      <c r="F156" s="35"/>
      <c r="G156" s="35">
        <v>500000</v>
      </c>
      <c r="H156" s="35">
        <f t="shared" si="8"/>
        <v>468840</v>
      </c>
      <c r="I156" s="95"/>
    </row>
    <row r="157" spans="1:9" ht="18">
      <c r="A157" s="15">
        <f t="shared" si="9"/>
        <v>94</v>
      </c>
      <c r="B157" s="2"/>
      <c r="C157" s="77" t="s">
        <v>119</v>
      </c>
      <c r="D157" s="34"/>
      <c r="E157" s="35">
        <v>0</v>
      </c>
      <c r="F157" s="35"/>
      <c r="G157" s="35">
        <v>0</v>
      </c>
      <c r="H157" s="35">
        <f t="shared" si="8"/>
        <v>0</v>
      </c>
      <c r="I157" s="43"/>
    </row>
    <row r="158" spans="1:9" ht="18">
      <c r="A158" s="15">
        <f t="shared" si="9"/>
        <v>95</v>
      </c>
      <c r="B158" s="2"/>
      <c r="C158" s="77" t="s">
        <v>120</v>
      </c>
      <c r="D158" s="34"/>
      <c r="E158" s="35">
        <v>68802</v>
      </c>
      <c r="F158" s="35"/>
      <c r="G158" s="35">
        <v>71720</v>
      </c>
      <c r="H158" s="35">
        <f t="shared" si="8"/>
        <v>2918</v>
      </c>
      <c r="I158" s="95"/>
    </row>
    <row r="159" spans="1:9" ht="18">
      <c r="A159" s="15">
        <f t="shared" si="9"/>
        <v>96</v>
      </c>
      <c r="B159" s="2"/>
      <c r="C159" s="77" t="s">
        <v>121</v>
      </c>
      <c r="D159" s="34"/>
      <c r="E159" s="35">
        <v>0</v>
      </c>
      <c r="F159" s="35"/>
      <c r="G159" s="54">
        <v>0</v>
      </c>
      <c r="H159" s="35">
        <f>G158-E159</f>
        <v>71720</v>
      </c>
      <c r="I159" s="43"/>
    </row>
    <row r="160" spans="1:9" ht="18">
      <c r="A160" s="15">
        <f t="shared" si="9"/>
        <v>97</v>
      </c>
      <c r="B160" s="2"/>
      <c r="C160" s="77" t="s">
        <v>147</v>
      </c>
      <c r="D160" s="34"/>
      <c r="E160" s="78">
        <v>0</v>
      </c>
      <c r="F160" s="78"/>
      <c r="G160" s="78">
        <v>0</v>
      </c>
      <c r="H160" s="78">
        <f t="shared" si="8"/>
        <v>0</v>
      </c>
      <c r="I160" s="95"/>
    </row>
    <row r="161" spans="1:9" ht="18">
      <c r="A161" s="15">
        <f t="shared" si="9"/>
        <v>98</v>
      </c>
      <c r="B161" s="2"/>
      <c r="C161" s="77" t="s">
        <v>80</v>
      </c>
      <c r="D161" s="34"/>
      <c r="E161" s="35">
        <f>SUM(E154:E160)</f>
        <v>13288344</v>
      </c>
      <c r="F161" s="35">
        <f>SUM(F154:F160)</f>
        <v>0</v>
      </c>
      <c r="G161" s="35">
        <f>SUM(G154:G160)</f>
        <v>13645432</v>
      </c>
      <c r="H161" s="35">
        <f>+E161-G161</f>
        <v>-357088</v>
      </c>
      <c r="I161" s="95"/>
    </row>
    <row r="162" spans="1:9" ht="18">
      <c r="A162" s="15"/>
      <c r="B162" s="2"/>
      <c r="C162" s="77"/>
      <c r="D162" s="34"/>
      <c r="E162" s="35"/>
      <c r="F162" s="35"/>
      <c r="G162" s="35"/>
      <c r="H162" s="35"/>
      <c r="I162" s="43"/>
    </row>
    <row r="163" spans="1:9" ht="18.75" thickBot="1">
      <c r="A163" s="15">
        <f>A161+1</f>
        <v>99</v>
      </c>
      <c r="B163" s="2"/>
      <c r="C163" s="25" t="s">
        <v>25</v>
      </c>
      <c r="D163" s="34"/>
      <c r="E163" s="35">
        <v>0</v>
      </c>
      <c r="F163" s="35">
        <v>0</v>
      </c>
      <c r="G163" s="35">
        <v>0</v>
      </c>
      <c r="H163" s="78">
        <f>G163-E163</f>
        <v>0</v>
      </c>
      <c r="I163" s="43"/>
    </row>
    <row r="164" spans="1:9" ht="18">
      <c r="A164" s="15">
        <f>A163+1</f>
        <v>100</v>
      </c>
      <c r="B164" s="2"/>
      <c r="C164" s="3" t="str">
        <f>"TOTAL O&amp;M EXPENSE (sum lns "&amp;A151&amp;", "&amp;A161&amp;", "&amp;A154&amp;", "&amp;A163&amp;")"</f>
        <v>TOTAL O&amp;M EXPENSE (sum lns 89, 98, 91, 99)</v>
      </c>
      <c r="D164" s="34"/>
      <c r="E164" s="79">
        <f>E151+E161</f>
        <v>29219783</v>
      </c>
      <c r="F164" s="79">
        <f>F151+F161</f>
        <v>0</v>
      </c>
      <c r="G164" s="79">
        <f>G151+G161</f>
        <v>31574468</v>
      </c>
      <c r="H164" s="79">
        <f>+E164-G164</f>
        <v>-2354685</v>
      </c>
      <c r="I164" s="95"/>
    </row>
    <row r="165" spans="1:9" ht="18">
      <c r="A165" s="15"/>
      <c r="B165" s="2"/>
      <c r="C165" s="2"/>
      <c r="D165" s="34"/>
      <c r="E165" s="65"/>
      <c r="F165" s="65"/>
      <c r="G165" s="65"/>
      <c r="H165" s="65"/>
      <c r="I165" s="43"/>
    </row>
    <row r="166" spans="1:9" ht="18">
      <c r="A166" s="15">
        <f>A164+1</f>
        <v>101</v>
      </c>
      <c r="B166" s="2"/>
      <c r="C166" s="25" t="s">
        <v>26</v>
      </c>
      <c r="D166" s="34"/>
      <c r="E166" s="35"/>
      <c r="F166" s="35"/>
      <c r="G166" s="35"/>
      <c r="H166" s="35"/>
      <c r="I166" s="43"/>
    </row>
    <row r="167" spans="1:9" ht="18">
      <c r="A167" s="15">
        <f aca="true" t="shared" si="10" ref="A167:A174">A166+1</f>
        <v>102</v>
      </c>
      <c r="B167" s="2"/>
      <c r="C167" s="31" t="s">
        <v>122</v>
      </c>
      <c r="D167" s="34"/>
      <c r="E167" s="35">
        <v>54427045</v>
      </c>
      <c r="F167" s="35"/>
      <c r="G167" s="35">
        <v>58321743</v>
      </c>
      <c r="H167" s="35">
        <f aca="true" t="shared" si="11" ref="H167:H173">G167-E167</f>
        <v>3894698</v>
      </c>
      <c r="I167" s="95"/>
    </row>
    <row r="168" spans="1:9" ht="18">
      <c r="A168" s="15">
        <f t="shared" si="10"/>
        <v>103</v>
      </c>
      <c r="B168" s="2"/>
      <c r="C168" s="25" t="s">
        <v>46</v>
      </c>
      <c r="D168" s="34"/>
      <c r="E168" s="35">
        <v>0</v>
      </c>
      <c r="F168" s="35"/>
      <c r="G168" s="35">
        <v>0</v>
      </c>
      <c r="H168" s="35">
        <f t="shared" si="11"/>
        <v>0</v>
      </c>
      <c r="I168" s="43"/>
    </row>
    <row r="169" spans="1:9" ht="18">
      <c r="A169" s="15">
        <f t="shared" si="10"/>
        <v>104</v>
      </c>
      <c r="B169" s="2"/>
      <c r="C169" s="25" t="s">
        <v>47</v>
      </c>
      <c r="D169" s="34"/>
      <c r="E169" s="35">
        <v>0</v>
      </c>
      <c r="F169" s="35"/>
      <c r="G169" s="35">
        <v>0</v>
      </c>
      <c r="H169" s="35">
        <f t="shared" si="11"/>
        <v>0</v>
      </c>
      <c r="I169" s="43"/>
    </row>
    <row r="170" spans="1:9" ht="18">
      <c r="A170" s="15">
        <f t="shared" si="10"/>
        <v>105</v>
      </c>
      <c r="B170" s="2"/>
      <c r="C170" s="25" t="s">
        <v>48</v>
      </c>
      <c r="D170" s="34"/>
      <c r="E170" s="35">
        <v>0</v>
      </c>
      <c r="F170" s="35"/>
      <c r="G170" s="35">
        <v>0</v>
      </c>
      <c r="H170" s="35">
        <f t="shared" si="11"/>
        <v>0</v>
      </c>
      <c r="I170" s="43"/>
    </row>
    <row r="171" spans="1:9" ht="18">
      <c r="A171" s="15">
        <f t="shared" si="10"/>
        <v>106</v>
      </c>
      <c r="B171" s="2"/>
      <c r="C171" s="25" t="s">
        <v>123</v>
      </c>
      <c r="D171" s="34"/>
      <c r="E171" s="35">
        <v>4158635</v>
      </c>
      <c r="F171" s="35"/>
      <c r="G171" s="35">
        <v>3414968</v>
      </c>
      <c r="H171" s="35">
        <f t="shared" si="11"/>
        <v>-743667</v>
      </c>
      <c r="I171" s="95"/>
    </row>
    <row r="172" spans="1:9" ht="18">
      <c r="A172" s="15">
        <f t="shared" si="10"/>
        <v>107</v>
      </c>
      <c r="B172" s="2"/>
      <c r="C172" s="25" t="s">
        <v>124</v>
      </c>
      <c r="D172" s="34"/>
      <c r="E172" s="35">
        <v>3451614</v>
      </c>
      <c r="F172" s="35"/>
      <c r="G172" s="35">
        <v>3355875</v>
      </c>
      <c r="H172" s="35">
        <f t="shared" si="11"/>
        <v>-95739</v>
      </c>
      <c r="I172" s="95"/>
    </row>
    <row r="173" spans="1:9" ht="18.75" thickBot="1">
      <c r="A173" s="15">
        <f t="shared" si="10"/>
        <v>108</v>
      </c>
      <c r="B173" s="2"/>
      <c r="C173" s="25" t="str">
        <f>+C154</f>
        <v>     Administrative and General</v>
      </c>
      <c r="D173" s="34"/>
      <c r="E173" s="35">
        <v>0</v>
      </c>
      <c r="F173" s="35"/>
      <c r="G173" s="35">
        <v>0</v>
      </c>
      <c r="H173" s="35">
        <f t="shared" si="11"/>
        <v>0</v>
      </c>
      <c r="I173" s="43"/>
    </row>
    <row r="174" spans="1:9" ht="18">
      <c r="A174" s="15">
        <f t="shared" si="10"/>
        <v>109</v>
      </c>
      <c r="B174" s="2"/>
      <c r="C174" s="3" t="str">
        <f>"TOTAL DEPRECIATION AND AMORTIZATION (sum lns "&amp;A167&amp;" to "&amp;A173&amp;")"</f>
        <v>TOTAL DEPRECIATION AND AMORTIZATION (sum lns 102 to 108)</v>
      </c>
      <c r="D174" s="34"/>
      <c r="E174" s="79">
        <f>SUM(E167:E173)</f>
        <v>62037294</v>
      </c>
      <c r="F174" s="35"/>
      <c r="G174" s="79">
        <f>SUM(G167:G173)</f>
        <v>65092586</v>
      </c>
      <c r="H174" s="79">
        <f>SUM(H167:H173)</f>
        <v>3055292</v>
      </c>
      <c r="I174" s="95"/>
    </row>
    <row r="175" spans="1:9" ht="18">
      <c r="A175" s="15"/>
      <c r="B175" s="2"/>
      <c r="C175" s="25"/>
      <c r="D175" s="34"/>
      <c r="E175" s="35"/>
      <c r="F175" s="35"/>
      <c r="G175" s="35"/>
      <c r="H175" s="35"/>
      <c r="I175" s="43"/>
    </row>
    <row r="176" spans="1:9" ht="18">
      <c r="A176" s="15">
        <f>A174+1</f>
        <v>110</v>
      </c>
      <c r="B176" s="2"/>
      <c r="C176" s="25" t="s">
        <v>85</v>
      </c>
      <c r="D176" s="34"/>
      <c r="E176" s="35"/>
      <c r="F176" s="35"/>
      <c r="G176" s="35"/>
      <c r="H176" s="35"/>
      <c r="I176" s="43"/>
    </row>
    <row r="177" spans="1:9" ht="18">
      <c r="A177" s="15">
        <f>A176+1</f>
        <v>111</v>
      </c>
      <c r="B177" s="2"/>
      <c r="C177" s="25" t="s">
        <v>27</v>
      </c>
      <c r="D177" s="34"/>
      <c r="E177" s="35"/>
      <c r="F177" s="35"/>
      <c r="G177" s="35"/>
      <c r="H177" s="35"/>
      <c r="I177" s="43"/>
    </row>
    <row r="178" spans="1:9" ht="18">
      <c r="A178" s="15">
        <f aca="true" t="shared" si="12" ref="A178:A183">A177+1</f>
        <v>112</v>
      </c>
      <c r="B178" s="2"/>
      <c r="C178" s="25" t="s">
        <v>125</v>
      </c>
      <c r="D178" s="34"/>
      <c r="E178" s="35">
        <v>1195042</v>
      </c>
      <c r="F178" s="35"/>
      <c r="G178" s="35">
        <v>1174236</v>
      </c>
      <c r="H178" s="35">
        <f>G178-E178</f>
        <v>-20806</v>
      </c>
      <c r="I178" s="95"/>
    </row>
    <row r="179" spans="1:9" ht="18">
      <c r="A179" s="15">
        <f t="shared" si="12"/>
        <v>113</v>
      </c>
      <c r="B179" s="2"/>
      <c r="C179" s="25" t="s">
        <v>28</v>
      </c>
      <c r="D179" s="34"/>
      <c r="E179" s="35"/>
      <c r="F179" s="35"/>
      <c r="G179" s="35"/>
      <c r="H179" s="35">
        <f>G179-E179</f>
        <v>0</v>
      </c>
      <c r="I179" s="43"/>
    </row>
    <row r="180" spans="1:9" ht="18">
      <c r="A180" s="15">
        <f t="shared" si="12"/>
        <v>114</v>
      </c>
      <c r="B180" s="2"/>
      <c r="C180" s="25" t="s">
        <v>126</v>
      </c>
      <c r="D180" s="34"/>
      <c r="E180" s="35">
        <v>19475209</v>
      </c>
      <c r="F180" s="35"/>
      <c r="G180" s="35">
        <v>19968476</v>
      </c>
      <c r="H180" s="35">
        <f>G180-E180</f>
        <v>493267</v>
      </c>
      <c r="I180" s="95"/>
    </row>
    <row r="181" spans="1:9" ht="18">
      <c r="A181" s="15">
        <f t="shared" si="12"/>
        <v>115</v>
      </c>
      <c r="B181" s="2"/>
      <c r="C181" s="25" t="s">
        <v>29</v>
      </c>
      <c r="D181" s="34"/>
      <c r="E181" s="35">
        <v>0</v>
      </c>
      <c r="F181" s="35"/>
      <c r="G181" s="35">
        <v>0</v>
      </c>
      <c r="H181" s="35">
        <f>G181-E181</f>
        <v>0</v>
      </c>
      <c r="I181" s="43"/>
    </row>
    <row r="182" spans="1:9" ht="18.75" thickBot="1">
      <c r="A182" s="15">
        <f t="shared" si="12"/>
        <v>116</v>
      </c>
      <c r="B182" s="2"/>
      <c r="C182" s="25" t="s">
        <v>127</v>
      </c>
      <c r="D182" s="34"/>
      <c r="E182" s="35">
        <v>0</v>
      </c>
      <c r="F182" s="35"/>
      <c r="G182" s="35">
        <v>57644</v>
      </c>
      <c r="H182" s="35">
        <f>G182-E182</f>
        <v>57644</v>
      </c>
      <c r="I182" s="95"/>
    </row>
    <row r="183" spans="1:9" ht="18">
      <c r="A183" s="15">
        <f t="shared" si="12"/>
        <v>117</v>
      </c>
      <c r="B183" s="2"/>
      <c r="C183" s="3" t="str">
        <f>"TOTAL OTHER TAXES (sum lns "&amp;A178&amp;" to "&amp;A182&amp;")"</f>
        <v>TOTAL OTHER TAXES (sum lns 112 to 116)</v>
      </c>
      <c r="D183" s="34"/>
      <c r="E183" s="79">
        <f>SUM(E178:E182)</f>
        <v>20670251</v>
      </c>
      <c r="F183" s="35"/>
      <c r="G183" s="79">
        <f>SUM(G178:G182)</f>
        <v>21200356</v>
      </c>
      <c r="H183" s="79">
        <f>SUM(H178:H182)</f>
        <v>530105</v>
      </c>
      <c r="I183" s="95"/>
    </row>
    <row r="184" spans="1:9" ht="18">
      <c r="A184" s="15"/>
      <c r="B184" s="2"/>
      <c r="C184" s="25"/>
      <c r="D184" s="34"/>
      <c r="E184" s="35"/>
      <c r="F184" s="35"/>
      <c r="G184" s="35"/>
      <c r="H184" s="35"/>
      <c r="I184" s="43"/>
    </row>
    <row r="185" spans="1:9" ht="18">
      <c r="A185" s="15" t="s">
        <v>30</v>
      </c>
      <c r="B185" s="2"/>
      <c r="C185" s="25"/>
      <c r="D185" s="34"/>
      <c r="E185" s="35"/>
      <c r="F185" s="35"/>
      <c r="G185" s="35"/>
      <c r="H185" s="35"/>
      <c r="I185" s="43"/>
    </row>
    <row r="186" spans="1:9" ht="18">
      <c r="A186" s="15">
        <f>A183+1</f>
        <v>118</v>
      </c>
      <c r="B186" s="2"/>
      <c r="C186" s="25" t="s">
        <v>31</v>
      </c>
      <c r="D186" s="34"/>
      <c r="E186" s="65"/>
      <c r="F186" s="65"/>
      <c r="G186" s="65"/>
      <c r="H186" s="65"/>
      <c r="I186" s="43"/>
    </row>
    <row r="187" spans="1:9" ht="18">
      <c r="A187" s="15">
        <f aca="true" t="shared" si="13" ref="A187:A192">A186+1</f>
        <v>119</v>
      </c>
      <c r="B187" s="2"/>
      <c r="C187" s="80" t="s">
        <v>32</v>
      </c>
      <c r="D187" s="34"/>
      <c r="E187" s="120">
        <v>0.21</v>
      </c>
      <c r="F187" s="120"/>
      <c r="G187" s="120">
        <v>0.2251</v>
      </c>
      <c r="H187" s="120">
        <f>G187-E187</f>
        <v>0.015100000000000002</v>
      </c>
      <c r="I187" s="95"/>
    </row>
    <row r="188" spans="1:9" ht="18">
      <c r="A188" s="15">
        <f t="shared" si="13"/>
        <v>120</v>
      </c>
      <c r="B188" s="2"/>
      <c r="C188" s="2" t="s">
        <v>33</v>
      </c>
      <c r="D188" s="34"/>
      <c r="E188" s="120">
        <v>0</v>
      </c>
      <c r="F188" s="120"/>
      <c r="G188" s="120">
        <v>0.2153</v>
      </c>
      <c r="H188" s="120">
        <f>G188-E188</f>
        <v>0.2153</v>
      </c>
      <c r="I188" s="95"/>
    </row>
    <row r="189" spans="1:9" ht="18">
      <c r="A189" s="15">
        <f t="shared" si="13"/>
        <v>121</v>
      </c>
      <c r="B189" s="2"/>
      <c r="C189" s="25" t="s">
        <v>87</v>
      </c>
      <c r="D189" s="34"/>
      <c r="E189" s="64"/>
      <c r="F189" s="64"/>
      <c r="G189" s="64"/>
      <c r="H189" s="64"/>
      <c r="I189" s="43"/>
    </row>
    <row r="190" spans="1:9" ht="18">
      <c r="A190" s="15">
        <f t="shared" si="13"/>
        <v>122</v>
      </c>
      <c r="B190" s="2"/>
      <c r="C190" s="25" t="s">
        <v>88</v>
      </c>
      <c r="D190" s="34"/>
      <c r="E190" s="64"/>
      <c r="F190" s="64"/>
      <c r="G190" s="64"/>
      <c r="H190" s="64"/>
      <c r="I190" s="43"/>
    </row>
    <row r="191" spans="1:9" ht="18">
      <c r="A191" s="15">
        <f t="shared" si="13"/>
        <v>123</v>
      </c>
      <c r="B191" s="2"/>
      <c r="C191" s="25" t="s">
        <v>89</v>
      </c>
      <c r="D191" s="34"/>
      <c r="E191" s="121">
        <v>1.2902</v>
      </c>
      <c r="F191" s="121"/>
      <c r="G191" s="121">
        <v>1.2905</v>
      </c>
      <c r="H191" s="121">
        <f>G191-E191</f>
        <v>0.00029999999999996696</v>
      </c>
      <c r="I191" s="95"/>
    </row>
    <row r="192" spans="1:9" ht="18">
      <c r="A192" s="15">
        <f t="shared" si="13"/>
        <v>124</v>
      </c>
      <c r="B192" s="2"/>
      <c r="C192" s="25" t="s">
        <v>86</v>
      </c>
      <c r="D192" s="34"/>
      <c r="E192" s="35">
        <v>-212787</v>
      </c>
      <c r="F192" s="35"/>
      <c r="G192" s="35">
        <v>-132598</v>
      </c>
      <c r="H192" s="35">
        <f>G192-E192</f>
        <v>80189</v>
      </c>
      <c r="I192" s="95"/>
    </row>
    <row r="193" spans="1:9" ht="18">
      <c r="A193" s="15"/>
      <c r="B193" s="2"/>
      <c r="C193" s="25"/>
      <c r="D193" s="34"/>
      <c r="E193" s="65"/>
      <c r="F193" s="65"/>
      <c r="G193" s="65"/>
      <c r="H193" s="65"/>
      <c r="I193" s="43"/>
    </row>
    <row r="194" spans="1:9" ht="18">
      <c r="A194" s="15">
        <f>A192+1</f>
        <v>125</v>
      </c>
      <c r="B194" s="2"/>
      <c r="C194" s="25" t="s">
        <v>128</v>
      </c>
      <c r="D194" s="34"/>
      <c r="E194" s="35">
        <v>32358393</v>
      </c>
      <c r="F194" s="35">
        <v>0</v>
      </c>
      <c r="G194" s="35">
        <v>35362784</v>
      </c>
      <c r="H194" s="35">
        <f>G194-E194</f>
        <v>3004391</v>
      </c>
      <c r="I194" s="95"/>
    </row>
    <row r="195" spans="1:9" ht="18.75" thickBot="1">
      <c r="A195" s="15">
        <f>A194+1</f>
        <v>126</v>
      </c>
      <c r="B195" s="2"/>
      <c r="C195" s="2" t="s">
        <v>129</v>
      </c>
      <c r="D195" s="34"/>
      <c r="E195" s="55">
        <v>-146861</v>
      </c>
      <c r="F195" s="55"/>
      <c r="G195" s="55">
        <v>-85912</v>
      </c>
      <c r="H195" s="55">
        <f>G195-E195</f>
        <v>60949</v>
      </c>
      <c r="I195" s="95"/>
    </row>
    <row r="196" spans="1:9" ht="18">
      <c r="A196" s="15">
        <f>A195+1</f>
        <v>127</v>
      </c>
      <c r="B196" s="2"/>
      <c r="C196" s="3" t="str">
        <f>"TOTAL INCOME TAXES (sum lns "&amp;A194&amp;" to "&amp;A195&amp;")"</f>
        <v>TOTAL INCOME TAXES (sum lns 125 to 126)</v>
      </c>
      <c r="D196" s="34"/>
      <c r="E196" s="81">
        <f>+E194+E195</f>
        <v>32211532</v>
      </c>
      <c r="F196" s="81"/>
      <c r="G196" s="81">
        <f>+G194+G195</f>
        <v>35276872</v>
      </c>
      <c r="H196" s="35">
        <f>G196-E196</f>
        <v>3065340</v>
      </c>
      <c r="I196" s="95"/>
    </row>
    <row r="197" spans="1:9" ht="18">
      <c r="A197" s="15" t="s">
        <v>0</v>
      </c>
      <c r="B197" s="2"/>
      <c r="C197" s="2"/>
      <c r="D197" s="34"/>
      <c r="E197" s="35"/>
      <c r="F197" s="35"/>
      <c r="G197" s="35"/>
      <c r="H197" s="35"/>
      <c r="I197" s="43"/>
    </row>
    <row r="198" spans="1:9" ht="18">
      <c r="A198" s="15">
        <f>A196+1</f>
        <v>128</v>
      </c>
      <c r="B198" s="2"/>
      <c r="C198" s="25" t="s">
        <v>130</v>
      </c>
      <c r="D198" s="34"/>
      <c r="E198" s="35">
        <v>150574188</v>
      </c>
      <c r="F198" s="35"/>
      <c r="G198" s="35">
        <v>164248880</v>
      </c>
      <c r="H198" s="35">
        <f>G198-E198</f>
        <v>13674692</v>
      </c>
      <c r="I198" s="95"/>
    </row>
    <row r="199" spans="1:9" ht="18">
      <c r="A199" s="15"/>
      <c r="B199" s="2"/>
      <c r="C199" s="25"/>
      <c r="D199" s="34"/>
      <c r="E199" s="35"/>
      <c r="F199" s="35"/>
      <c r="G199" s="35"/>
      <c r="H199" s="35"/>
      <c r="I199" s="43"/>
    </row>
    <row r="200" spans="1:9" ht="18">
      <c r="A200" s="15">
        <f>A198+1</f>
        <v>129</v>
      </c>
      <c r="B200" s="2"/>
      <c r="C200" s="82" t="s">
        <v>81</v>
      </c>
      <c r="D200" s="34"/>
      <c r="E200" s="35">
        <v>0</v>
      </c>
      <c r="F200" s="35"/>
      <c r="G200" s="35">
        <v>0</v>
      </c>
      <c r="H200" s="35">
        <f>+E200-G200</f>
        <v>0</v>
      </c>
      <c r="I200" s="43"/>
    </row>
    <row r="201" spans="1:9" ht="18.75" thickBot="1">
      <c r="A201" s="15"/>
      <c r="B201" s="2"/>
      <c r="C201" s="25"/>
      <c r="D201" s="34"/>
      <c r="E201" s="55"/>
      <c r="F201" s="54"/>
      <c r="G201" s="55"/>
      <c r="H201" s="55"/>
      <c r="I201" s="43"/>
    </row>
    <row r="202" spans="1:9" ht="18.75" thickBot="1">
      <c r="A202" s="15">
        <f>A200+1</f>
        <v>130</v>
      </c>
      <c r="B202" s="2"/>
      <c r="C202" s="3" t="str">
        <f>"REVENUE REQUIRMENT (sum lns "&amp;A164&amp;", "&amp;A174&amp;", "&amp;A183&amp;", "&amp;A196&amp;", "&amp;A198&amp;")"</f>
        <v>REVENUE REQUIRMENT (sum lns 100, 109, 117, 127, 128)</v>
      </c>
      <c r="D202" s="34"/>
      <c r="E202" s="83">
        <f>+E198+E196+E183+E174+E164</f>
        <v>294713048</v>
      </c>
      <c r="F202" s="54"/>
      <c r="G202" s="83">
        <f>+G198+G196+G183+G174+G164</f>
        <v>317393162</v>
      </c>
      <c r="H202" s="83">
        <f>G202-E202</f>
        <v>22680114</v>
      </c>
      <c r="I202" s="95"/>
    </row>
    <row r="203" spans="1:9" ht="18.75" thickTop="1">
      <c r="A203" s="2"/>
      <c r="B203" s="2"/>
      <c r="C203" s="3"/>
      <c r="D203" s="4"/>
      <c r="E203" s="1"/>
      <c r="F203" s="1"/>
      <c r="G203" s="1"/>
      <c r="H203" s="1"/>
      <c r="I203" s="14"/>
    </row>
    <row r="204" spans="1:9" ht="18">
      <c r="A204" s="2"/>
      <c r="B204" s="2"/>
      <c r="C204" s="3"/>
      <c r="D204" s="4"/>
      <c r="E204" s="9"/>
      <c r="F204" s="60"/>
      <c r="G204" s="40"/>
      <c r="H204" s="25"/>
      <c r="I204" s="41"/>
    </row>
    <row r="205" spans="1:9" ht="18">
      <c r="A205" s="2"/>
      <c r="B205" s="2"/>
      <c r="C205" s="8" t="s">
        <v>68</v>
      </c>
      <c r="D205" s="4"/>
      <c r="E205" s="9"/>
      <c r="F205" s="60"/>
      <c r="G205" s="40"/>
      <c r="H205" s="25"/>
      <c r="I205" s="41"/>
    </row>
    <row r="206" spans="1:9" ht="18">
      <c r="A206" s="2"/>
      <c r="B206" s="2"/>
      <c r="C206" s="8"/>
      <c r="D206" s="4"/>
      <c r="F206" s="34"/>
      <c r="G206" s="84"/>
      <c r="H206" s="41"/>
      <c r="I206" s="25"/>
    </row>
    <row r="207" spans="1:9" ht="19.5" customHeight="1">
      <c r="A207" s="15" t="s">
        <v>2</v>
      </c>
      <c r="B207" s="2"/>
      <c r="C207" s="2"/>
      <c r="D207" s="30"/>
      <c r="H207" s="16"/>
      <c r="I207" s="43"/>
    </row>
    <row r="208" spans="1:9" ht="18.75" thickBot="1">
      <c r="A208" s="18" t="s">
        <v>4</v>
      </c>
      <c r="B208" s="2"/>
      <c r="C208" s="30"/>
      <c r="D208" s="13"/>
      <c r="E208" s="16">
        <f>E6</f>
        <v>2018</v>
      </c>
      <c r="F208" s="96"/>
      <c r="G208" s="16">
        <f>G6</f>
        <v>2019</v>
      </c>
      <c r="H208" s="16" t="s">
        <v>1</v>
      </c>
      <c r="I208" s="43"/>
    </row>
    <row r="209" spans="1:9" ht="18">
      <c r="A209" s="21"/>
      <c r="B209" s="2"/>
      <c r="C209" s="30"/>
      <c r="D209" s="13"/>
      <c r="E209" s="97" t="s">
        <v>157</v>
      </c>
      <c r="F209" s="98"/>
      <c r="G209" s="97" t="s">
        <v>157</v>
      </c>
      <c r="H209" s="16"/>
      <c r="I209" s="43"/>
    </row>
    <row r="210" spans="2:9" ht="18">
      <c r="B210" s="2"/>
      <c r="C210" s="45"/>
      <c r="D210" s="13"/>
      <c r="E210" s="74" t="s">
        <v>3</v>
      </c>
      <c r="F210" s="74"/>
      <c r="G210" s="74" t="s">
        <v>3</v>
      </c>
      <c r="H210" s="34"/>
      <c r="I210" s="43"/>
    </row>
    <row r="211" spans="1:9" ht="18.75" thickBot="1">
      <c r="A211" s="15">
        <f>A202+1</f>
        <v>131</v>
      </c>
      <c r="B211" s="2"/>
      <c r="C211" s="10" t="s">
        <v>90</v>
      </c>
      <c r="D211" s="58"/>
      <c r="E211" s="99" t="s">
        <v>5</v>
      </c>
      <c r="F211" s="100"/>
      <c r="G211" s="99" t="s">
        <v>5</v>
      </c>
      <c r="H211" s="50"/>
      <c r="I211" s="43"/>
    </row>
    <row r="212" spans="1:9" ht="18">
      <c r="A212" s="15">
        <f>A211+1</f>
        <v>132</v>
      </c>
      <c r="B212" s="2"/>
      <c r="C212" s="85" t="s">
        <v>131</v>
      </c>
      <c r="D212" s="60"/>
      <c r="E212" s="61">
        <v>2928177212</v>
      </c>
      <c r="F212" s="61"/>
      <c r="G212" s="61">
        <v>3139833180</v>
      </c>
      <c r="H212" s="61">
        <f>G212-E212</f>
        <v>211655968</v>
      </c>
      <c r="I212" s="95"/>
    </row>
    <row r="213" spans="1:9" ht="18">
      <c r="A213" s="15">
        <f>A212+1</f>
        <v>133</v>
      </c>
      <c r="B213" s="2"/>
      <c r="C213" s="85" t="s">
        <v>132</v>
      </c>
      <c r="D213" s="86"/>
      <c r="E213" s="61">
        <v>30591497</v>
      </c>
      <c r="F213" s="61"/>
      <c r="G213" s="61">
        <v>47380492</v>
      </c>
      <c r="H213" s="61">
        <f>G213-E213</f>
        <v>16788995</v>
      </c>
      <c r="I213" s="95"/>
    </row>
    <row r="214" spans="1:9" ht="18">
      <c r="A214" s="15">
        <f>A213+1</f>
        <v>134</v>
      </c>
      <c r="B214" s="2"/>
      <c r="C214" s="101" t="s">
        <v>133</v>
      </c>
      <c r="D214" s="102"/>
      <c r="E214" s="61">
        <v>102927287.39488038</v>
      </c>
      <c r="F214" s="66"/>
      <c r="G214" s="61">
        <v>97394577.49409027</v>
      </c>
      <c r="H214" s="61">
        <f>G214-E214</f>
        <v>-5532709.90079011</v>
      </c>
      <c r="I214" s="95"/>
    </row>
    <row r="215" spans="1:9" ht="18.75" thickBot="1">
      <c r="A215" s="15">
        <f>A214+1</f>
        <v>135</v>
      </c>
      <c r="B215" s="2"/>
      <c r="C215" s="87" t="s">
        <v>134</v>
      </c>
      <c r="D215" s="60"/>
      <c r="E215" s="67">
        <v>0</v>
      </c>
      <c r="F215" s="67"/>
      <c r="G215" s="67">
        <v>0</v>
      </c>
      <c r="H215" s="67">
        <f>G215-E215</f>
        <v>0</v>
      </c>
      <c r="I215" s="95"/>
    </row>
    <row r="216" spans="1:9" ht="18">
      <c r="A216" s="15">
        <f>A215+1</f>
        <v>136</v>
      </c>
      <c r="B216" s="2"/>
      <c r="C216" s="3" t="str">
        <f>"Transmission Plant Included in OATT Trans Rate (ln "&amp;A212&amp;" - "&amp;A213&amp;" - "&amp;A214&amp;")"</f>
        <v>Transmission Plant Included in OATT Trans Rate (ln 132 - 133 - 134)</v>
      </c>
      <c r="D216" s="60"/>
      <c r="E216" s="61">
        <f>E212-E213-E214-E215</f>
        <v>2794658427.6051197</v>
      </c>
      <c r="F216" s="61">
        <f>F212-F213-F214+F215</f>
        <v>0</v>
      </c>
      <c r="G216" s="61">
        <f>G212-G213-G214-G215</f>
        <v>2995058110.50591</v>
      </c>
      <c r="H216" s="35">
        <f>G216-E216</f>
        <v>200399682.9007902</v>
      </c>
      <c r="I216" s="95"/>
    </row>
    <row r="217" spans="1:9" ht="18">
      <c r="A217" s="15"/>
      <c r="B217" s="2"/>
      <c r="C217" s="86"/>
      <c r="D217" s="60"/>
      <c r="E217" s="64"/>
      <c r="F217" s="64"/>
      <c r="G217" s="61"/>
      <c r="H217" s="35"/>
      <c r="I217" s="43"/>
    </row>
    <row r="218" spans="1:9" ht="18">
      <c r="A218" s="15"/>
      <c r="B218" s="2"/>
      <c r="C218" s="86"/>
      <c r="D218" s="60"/>
      <c r="E218" s="64"/>
      <c r="F218" s="64"/>
      <c r="G218" s="61"/>
      <c r="H218" s="35"/>
      <c r="I218" s="43"/>
    </row>
    <row r="219" spans="1:9" ht="18">
      <c r="A219" s="15">
        <f>A216+1</f>
        <v>137</v>
      </c>
      <c r="B219" s="2"/>
      <c r="C219" s="85" t="str">
        <f>"Percentage of transmission plant included in ISO Rates (line "&amp;A216&amp;" / "&amp;A212&amp;")"</f>
        <v>Percentage of transmission plant included in ISO Rates (line 136 / 132)</v>
      </c>
      <c r="D219" s="60" t="s">
        <v>34</v>
      </c>
      <c r="E219" s="88">
        <v>0.9544</v>
      </c>
      <c r="F219" s="81"/>
      <c r="G219" s="88">
        <v>0.95389</v>
      </c>
      <c r="H219" s="88">
        <f>G219-E219</f>
        <v>-0.0005100000000000104</v>
      </c>
      <c r="I219" s="95"/>
    </row>
    <row r="220" spans="1:9" ht="18">
      <c r="A220" s="15"/>
      <c r="B220" s="2"/>
      <c r="C220" s="58"/>
      <c r="D220" s="58"/>
      <c r="E220" s="64"/>
      <c r="F220" s="64"/>
      <c r="G220" s="61"/>
      <c r="H220" s="35"/>
      <c r="I220" s="43"/>
    </row>
    <row r="221" spans="1:9" ht="18">
      <c r="A221" s="15">
        <f>A219+1</f>
        <v>138</v>
      </c>
      <c r="B221" s="2"/>
      <c r="C221" s="25" t="s">
        <v>35</v>
      </c>
      <c r="D221" s="34"/>
      <c r="E221" s="34"/>
      <c r="F221" s="34"/>
      <c r="G221" s="34"/>
      <c r="H221" s="89"/>
      <c r="I221" s="43"/>
    </row>
    <row r="222" spans="1:9" ht="18">
      <c r="A222" s="15" t="s">
        <v>0</v>
      </c>
      <c r="B222" s="2"/>
      <c r="C222" s="25"/>
      <c r="D222" s="34"/>
      <c r="E222" s="89"/>
      <c r="F222" s="89"/>
      <c r="G222" s="89"/>
      <c r="H222" s="89"/>
      <c r="I222" s="43"/>
    </row>
    <row r="223" spans="1:9" ht="18">
      <c r="A223" s="15">
        <f>A221+1</f>
        <v>139</v>
      </c>
      <c r="B223" s="2"/>
      <c r="C223" s="25" t="s">
        <v>135</v>
      </c>
      <c r="D223" s="34"/>
      <c r="E223" s="61">
        <v>49352264.79999966</v>
      </c>
      <c r="F223" s="61"/>
      <c r="G223" s="61">
        <v>47916954.55</v>
      </c>
      <c r="H223" s="61">
        <f aca="true" t="shared" si="14" ref="H223:H228">G223-E223</f>
        <v>-1435310.2499996647</v>
      </c>
      <c r="I223" s="95"/>
    </row>
    <row r="224" spans="1:9" ht="18">
      <c r="A224" s="15">
        <f>A223+1</f>
        <v>140</v>
      </c>
      <c r="B224" s="2"/>
      <c r="C224" s="25" t="s">
        <v>136</v>
      </c>
      <c r="D224" s="34"/>
      <c r="E224" s="61">
        <v>13092123.800000032</v>
      </c>
      <c r="F224" s="61"/>
      <c r="G224" s="61">
        <v>12664747.669999998</v>
      </c>
      <c r="H224" s="61">
        <f t="shared" si="14"/>
        <v>-427376.13000003435</v>
      </c>
      <c r="I224" s="95"/>
    </row>
    <row r="225" spans="1:9" ht="18">
      <c r="A225" s="15">
        <f>A224+1</f>
        <v>141</v>
      </c>
      <c r="B225" s="2"/>
      <c r="C225" s="25" t="s">
        <v>137</v>
      </c>
      <c r="D225" s="34"/>
      <c r="E225" s="61">
        <v>323907.13000000006</v>
      </c>
      <c r="F225" s="61"/>
      <c r="G225" s="61">
        <v>873147.27</v>
      </c>
      <c r="H225" s="61">
        <f t="shared" si="14"/>
        <v>549240.1399999999</v>
      </c>
      <c r="I225" s="95"/>
    </row>
    <row r="226" spans="1:9" ht="18">
      <c r="A226" s="15">
        <f>A225+1</f>
        <v>142</v>
      </c>
      <c r="B226" s="2"/>
      <c r="C226" s="25" t="s">
        <v>138</v>
      </c>
      <c r="D226" s="34"/>
      <c r="E226" s="61">
        <v>17499535.31000001</v>
      </c>
      <c r="F226" s="61"/>
      <c r="G226" s="61">
        <v>20583396.36000001</v>
      </c>
      <c r="H226" s="61">
        <f t="shared" si="14"/>
        <v>3083861.0500000007</v>
      </c>
      <c r="I226" s="95"/>
    </row>
    <row r="227" spans="1:9" ht="18.75" thickBot="1">
      <c r="A227" s="15">
        <f>A226+1</f>
        <v>143</v>
      </c>
      <c r="B227" s="2"/>
      <c r="C227" s="25" t="s">
        <v>139</v>
      </c>
      <c r="D227" s="34"/>
      <c r="E227" s="67">
        <v>9867419.780000001</v>
      </c>
      <c r="F227" s="67"/>
      <c r="G227" s="67">
        <v>7337458.860000001</v>
      </c>
      <c r="H227" s="67">
        <f t="shared" si="14"/>
        <v>-2529960.92</v>
      </c>
      <c r="I227" s="95"/>
    </row>
    <row r="228" spans="1:9" ht="18">
      <c r="A228" s="15">
        <f>A227+1</f>
        <v>144</v>
      </c>
      <c r="B228" s="2"/>
      <c r="C228" s="25" t="str">
        <f>"Total  (sum lines "&amp;A223&amp;"  to "&amp;A227&amp;")"</f>
        <v>Total  (sum lines 139  to 143)</v>
      </c>
      <c r="D228" s="34"/>
      <c r="E228" s="61">
        <f>SUM(E223:E227)</f>
        <v>90135250.81999971</v>
      </c>
      <c r="F228" s="61"/>
      <c r="G228" s="61">
        <f>SUM(G223:G227)</f>
        <v>89375704.71000001</v>
      </c>
      <c r="H228" s="61">
        <f t="shared" si="14"/>
        <v>-759546.1099997014</v>
      </c>
      <c r="I228" s="95"/>
    </row>
    <row r="229" spans="1:9" ht="18">
      <c r="A229" s="15"/>
      <c r="B229" s="2"/>
      <c r="C229" s="25"/>
      <c r="D229" s="34"/>
      <c r="E229" s="34"/>
      <c r="F229" s="21"/>
      <c r="G229" s="34"/>
      <c r="H229" s="34"/>
      <c r="I229" s="43"/>
    </row>
    <row r="230" spans="1:9" ht="18">
      <c r="A230" s="15"/>
      <c r="B230" s="2"/>
      <c r="C230" s="25"/>
      <c r="D230" s="34"/>
      <c r="E230" s="21"/>
      <c r="F230" s="21"/>
      <c r="G230" s="34"/>
      <c r="H230" s="34"/>
      <c r="I230" s="43"/>
    </row>
    <row r="231" spans="1:9" ht="36">
      <c r="A231" s="107">
        <f>A228+1</f>
        <v>145</v>
      </c>
      <c r="B231" s="108"/>
      <c r="C231" s="106" t="s">
        <v>146</v>
      </c>
      <c r="D231" s="109"/>
      <c r="E231" s="110">
        <v>12495123</v>
      </c>
      <c r="F231" s="110"/>
      <c r="G231" s="110">
        <v>12080776</v>
      </c>
      <c r="H231" s="110">
        <f>G231-E231</f>
        <v>-414347</v>
      </c>
      <c r="I231" s="111"/>
    </row>
    <row r="232" spans="1:9" ht="18">
      <c r="A232" s="15"/>
      <c r="B232" s="2"/>
      <c r="C232" s="25"/>
      <c r="D232" s="34"/>
      <c r="E232" s="34"/>
      <c r="F232" s="34"/>
      <c r="G232" s="34"/>
      <c r="I232" s="43"/>
    </row>
    <row r="233" spans="1:9" ht="18">
      <c r="A233" s="15">
        <f>A231+1</f>
        <v>146</v>
      </c>
      <c r="B233" s="2"/>
      <c r="C233" s="25" t="s">
        <v>49</v>
      </c>
      <c r="D233" s="142" t="s">
        <v>162</v>
      </c>
      <c r="E233" s="56">
        <v>0.13863</v>
      </c>
      <c r="F233" s="56" t="e">
        <f>ROUND(F231/F228,5)</f>
        <v>#DIV/0!</v>
      </c>
      <c r="G233" s="56">
        <v>0.13517</v>
      </c>
      <c r="H233" s="56">
        <f>G233-E233</f>
        <v>-0.003459999999999991</v>
      </c>
      <c r="I233" s="43"/>
    </row>
    <row r="234" spans="1:9" ht="18">
      <c r="A234" s="15"/>
      <c r="B234" s="2"/>
      <c r="C234" s="25"/>
      <c r="D234" s="34"/>
      <c r="E234" s="34"/>
      <c r="F234" s="34"/>
      <c r="G234" s="34"/>
      <c r="I234" s="95"/>
    </row>
    <row r="235" spans="1:9" ht="18">
      <c r="A235" s="15">
        <f>A233+1</f>
        <v>147</v>
      </c>
      <c r="B235" s="73"/>
      <c r="C235" s="3" t="s">
        <v>36</v>
      </c>
      <c r="D235" s="34"/>
      <c r="H235" s="34"/>
      <c r="I235" s="43"/>
    </row>
    <row r="236" spans="1:9" ht="18">
      <c r="A236" s="15"/>
      <c r="B236" s="2"/>
      <c r="C236" s="25"/>
      <c r="D236" s="34"/>
      <c r="E236" s="34"/>
      <c r="H236" s="34"/>
      <c r="I236" s="43"/>
    </row>
    <row r="237" spans="1:9" ht="18">
      <c r="A237" s="15">
        <f>A235+1</f>
        <v>148</v>
      </c>
      <c r="B237" s="2"/>
      <c r="C237" s="31" t="s">
        <v>140</v>
      </c>
      <c r="D237" s="34"/>
      <c r="E237" s="61">
        <v>83609579</v>
      </c>
      <c r="F237" s="61"/>
      <c r="G237" s="61">
        <v>102022403</v>
      </c>
      <c r="H237" s="61">
        <f>G237-E237</f>
        <v>18412824</v>
      </c>
      <c r="I237" s="95"/>
    </row>
    <row r="238" spans="1:9" ht="18">
      <c r="A238" s="15">
        <f>A237+1</f>
        <v>149</v>
      </c>
      <c r="B238" s="2"/>
      <c r="C238" s="31" t="s">
        <v>50</v>
      </c>
      <c r="D238" s="34"/>
      <c r="E238" s="61">
        <v>0</v>
      </c>
      <c r="F238" s="61"/>
      <c r="G238" s="61">
        <v>0</v>
      </c>
      <c r="H238" s="61">
        <f>E238-G238</f>
        <v>0</v>
      </c>
      <c r="I238" s="43"/>
    </row>
    <row r="239" spans="1:9" ht="18">
      <c r="A239" s="15"/>
      <c r="B239" s="2"/>
      <c r="C239" s="31"/>
      <c r="D239" s="34"/>
      <c r="E239" s="61"/>
      <c r="F239" s="61"/>
      <c r="G239" s="61"/>
      <c r="H239" s="61"/>
      <c r="I239" s="43"/>
    </row>
    <row r="240" spans="1:9" ht="18">
      <c r="A240" s="15">
        <f>A238+1</f>
        <v>150</v>
      </c>
      <c r="B240" s="2"/>
      <c r="C240" s="31" t="s">
        <v>143</v>
      </c>
      <c r="D240" s="34"/>
      <c r="E240" s="61">
        <v>1903846154</v>
      </c>
      <c r="F240" s="61"/>
      <c r="G240" s="61">
        <v>2311538462</v>
      </c>
      <c r="H240" s="61">
        <f aca="true" t="shared" si="15" ref="H240:H246">G240-E240</f>
        <v>407692308</v>
      </c>
      <c r="I240" s="43"/>
    </row>
    <row r="241" spans="1:9" ht="18">
      <c r="A241" s="105">
        <f aca="true" t="shared" si="16" ref="A241:A246">A240+1</f>
        <v>151</v>
      </c>
      <c r="B241" s="2"/>
      <c r="C241" s="31" t="s">
        <v>96</v>
      </c>
      <c r="D241" s="34"/>
      <c r="E241" s="103">
        <v>0.4559</v>
      </c>
      <c r="F241" s="103"/>
      <c r="G241" s="103">
        <v>0.4543</v>
      </c>
      <c r="H241" s="103">
        <f t="shared" si="15"/>
        <v>-0.0016000000000000458</v>
      </c>
      <c r="I241" s="43"/>
    </row>
    <row r="242" spans="1:9" ht="18">
      <c r="A242" s="105">
        <f t="shared" si="16"/>
        <v>152</v>
      </c>
      <c r="B242" s="2"/>
      <c r="C242" s="31" t="s">
        <v>144</v>
      </c>
      <c r="D242" s="34"/>
      <c r="E242" s="61">
        <v>0</v>
      </c>
      <c r="F242" s="61"/>
      <c r="G242" s="61">
        <v>0</v>
      </c>
      <c r="H242" s="61">
        <f t="shared" si="15"/>
        <v>0</v>
      </c>
      <c r="I242" s="43"/>
    </row>
    <row r="243" spans="1:9" ht="18">
      <c r="A243" s="105">
        <f t="shared" si="16"/>
        <v>153</v>
      </c>
      <c r="B243" s="2"/>
      <c r="C243" s="31" t="s">
        <v>97</v>
      </c>
      <c r="D243" s="34"/>
      <c r="E243" s="103">
        <v>0</v>
      </c>
      <c r="F243" s="103"/>
      <c r="G243" s="103">
        <v>0</v>
      </c>
      <c r="H243" s="103">
        <f t="shared" si="15"/>
        <v>0</v>
      </c>
      <c r="I243" s="43"/>
    </row>
    <row r="244" spans="1:9" ht="18">
      <c r="A244" s="105">
        <f t="shared" si="16"/>
        <v>154</v>
      </c>
      <c r="B244" s="2"/>
      <c r="C244" s="31" t="s">
        <v>145</v>
      </c>
      <c r="D244" s="34"/>
      <c r="E244" s="61">
        <v>2271749961</v>
      </c>
      <c r="F244" s="61"/>
      <c r="G244" s="61">
        <v>2776150552</v>
      </c>
      <c r="H244" s="61">
        <f t="shared" si="15"/>
        <v>504400591</v>
      </c>
      <c r="I244" s="43"/>
    </row>
    <row r="245" spans="1:9" ht="18.75" thickBot="1">
      <c r="A245" s="105">
        <f t="shared" si="16"/>
        <v>155</v>
      </c>
      <c r="B245" s="2"/>
      <c r="C245" s="31" t="s">
        <v>98</v>
      </c>
      <c r="D245" s="34"/>
      <c r="E245" s="104">
        <v>0.5441</v>
      </c>
      <c r="F245" s="104"/>
      <c r="G245" s="104">
        <v>0.5457</v>
      </c>
      <c r="H245" s="104">
        <f t="shared" si="15"/>
        <v>0.0015999999999999348</v>
      </c>
      <c r="I245" s="43"/>
    </row>
    <row r="246" spans="1:9" ht="18">
      <c r="A246" s="105">
        <f t="shared" si="16"/>
        <v>156</v>
      </c>
      <c r="B246" s="2"/>
      <c r="C246" s="25" t="s">
        <v>95</v>
      </c>
      <c r="D246" s="34"/>
      <c r="E246" s="61">
        <f>E240+E242+E244</f>
        <v>4175596115</v>
      </c>
      <c r="F246" s="61">
        <f>F240+F242+F244</f>
        <v>0</v>
      </c>
      <c r="G246" s="61">
        <f>G240+G242+G244</f>
        <v>5087689014</v>
      </c>
      <c r="H246" s="61">
        <f t="shared" si="15"/>
        <v>912092899</v>
      </c>
      <c r="I246" s="43"/>
    </row>
    <row r="247" spans="1:9" ht="18">
      <c r="A247" s="15"/>
      <c r="B247" s="2"/>
      <c r="C247" s="25"/>
      <c r="D247" s="34"/>
      <c r="E247" s="61"/>
      <c r="F247" s="61"/>
      <c r="G247" s="61"/>
      <c r="H247" s="61"/>
      <c r="I247" s="43"/>
    </row>
    <row r="248" spans="1:9" ht="18">
      <c r="A248" s="15">
        <f>A246+1</f>
        <v>157</v>
      </c>
      <c r="B248" s="2"/>
      <c r="C248" s="31" t="s">
        <v>141</v>
      </c>
      <c r="D248" s="34"/>
      <c r="E248" s="61">
        <v>2270682653</v>
      </c>
      <c r="F248" s="61"/>
      <c r="G248" s="61">
        <v>2775123398</v>
      </c>
      <c r="H248" s="61">
        <f>G248-E248</f>
        <v>504440745</v>
      </c>
      <c r="I248" s="95"/>
    </row>
    <row r="249" spans="1:9" ht="18">
      <c r="A249" s="15">
        <f>A248+1</f>
        <v>158</v>
      </c>
      <c r="B249" s="2"/>
      <c r="C249" s="31" t="s">
        <v>51</v>
      </c>
      <c r="D249" s="34"/>
      <c r="E249" s="61">
        <v>0</v>
      </c>
      <c r="F249" s="61"/>
      <c r="G249" s="61">
        <v>0</v>
      </c>
      <c r="H249" s="61">
        <f>G249-E249</f>
        <v>0</v>
      </c>
      <c r="I249" s="43"/>
    </row>
    <row r="250" spans="1:9" ht="18">
      <c r="A250" s="15">
        <f>A249+1</f>
        <v>159</v>
      </c>
      <c r="B250" s="2"/>
      <c r="C250" s="31" t="s">
        <v>52</v>
      </c>
      <c r="D250" s="34"/>
      <c r="E250" s="61">
        <v>0</v>
      </c>
      <c r="F250" s="61"/>
      <c r="G250" s="61">
        <v>0</v>
      </c>
      <c r="H250" s="61">
        <f>G250-E250</f>
        <v>0</v>
      </c>
      <c r="I250" s="43"/>
    </row>
    <row r="251" spans="1:9" ht="18.75" thickBot="1">
      <c r="A251" s="15">
        <f>A250+1</f>
        <v>160</v>
      </c>
      <c r="B251" s="2"/>
      <c r="C251" s="31" t="s">
        <v>142</v>
      </c>
      <c r="D251" s="34"/>
      <c r="E251" s="67">
        <v>-1067308</v>
      </c>
      <c r="F251" s="67"/>
      <c r="G251" s="67">
        <v>-1027154</v>
      </c>
      <c r="H251" s="67">
        <f>G251-E251</f>
        <v>40154</v>
      </c>
      <c r="I251" s="95"/>
    </row>
    <row r="252" spans="1:9" ht="18">
      <c r="A252" s="15">
        <f>A251+1</f>
        <v>161</v>
      </c>
      <c r="B252" s="2"/>
      <c r="C252" s="25" t="s">
        <v>53</v>
      </c>
      <c r="D252" s="34"/>
      <c r="E252" s="61">
        <f>E238+E248-E249-E250-E251</f>
        <v>2271749961</v>
      </c>
      <c r="F252" s="61">
        <f>F238+F248-F249-F250-F251</f>
        <v>0</v>
      </c>
      <c r="G252" s="61">
        <f>G238+G248-G249-G250-G251</f>
        <v>2776150552</v>
      </c>
      <c r="H252" s="61">
        <f>G252-E252</f>
        <v>504400591</v>
      </c>
      <c r="I252" s="95"/>
    </row>
    <row r="253" spans="1:9" ht="18">
      <c r="A253" s="15"/>
      <c r="B253" s="2"/>
      <c r="C253" s="31"/>
      <c r="D253" s="34"/>
      <c r="E253" s="20"/>
      <c r="F253" s="20"/>
      <c r="G253" s="20"/>
      <c r="H253" s="34"/>
      <c r="I253" s="43"/>
    </row>
    <row r="254" spans="1:9" ht="18.75" thickBot="1">
      <c r="A254" s="15"/>
      <c r="B254" s="2"/>
      <c r="C254" s="25"/>
      <c r="D254" s="34"/>
      <c r="E254" s="50" t="s">
        <v>37</v>
      </c>
      <c r="F254" s="90"/>
      <c r="G254" s="50" t="s">
        <v>37</v>
      </c>
      <c r="H254" s="34"/>
      <c r="I254" s="43"/>
    </row>
    <row r="255" spans="1:9" ht="18.75" thickBot="1">
      <c r="A255" s="15"/>
      <c r="B255" s="2"/>
      <c r="C255" s="25"/>
      <c r="D255" s="34"/>
      <c r="E255" s="19" t="s">
        <v>38</v>
      </c>
      <c r="F255" s="20"/>
      <c r="G255" s="19" t="s">
        <v>38</v>
      </c>
      <c r="H255" s="34"/>
      <c r="I255" s="43"/>
    </row>
    <row r="256" spans="1:9" ht="18">
      <c r="A256" s="15">
        <f>A252+1</f>
        <v>162</v>
      </c>
      <c r="B256" s="2"/>
      <c r="C256" s="3" t="s">
        <v>143</v>
      </c>
      <c r="D256" s="2"/>
      <c r="E256" s="91">
        <v>0.02</v>
      </c>
      <c r="F256" s="91"/>
      <c r="G256" s="91">
        <v>0.02</v>
      </c>
      <c r="H256" s="91">
        <f>G256-E256</f>
        <v>0</v>
      </c>
      <c r="I256" s="95"/>
    </row>
    <row r="257" spans="1:9" ht="18">
      <c r="A257" s="15">
        <f>A256+1</f>
        <v>163</v>
      </c>
      <c r="B257" s="2"/>
      <c r="C257" s="3" t="s">
        <v>91</v>
      </c>
      <c r="D257" s="2"/>
      <c r="E257" s="91">
        <v>0</v>
      </c>
      <c r="F257" s="91"/>
      <c r="G257" s="91">
        <v>0</v>
      </c>
      <c r="H257" s="91">
        <f>G257-E257</f>
        <v>0</v>
      </c>
      <c r="I257" s="43"/>
    </row>
    <row r="258" spans="1:9" ht="18.75" thickBot="1">
      <c r="A258" s="15">
        <f>A257+1</f>
        <v>164</v>
      </c>
      <c r="B258" s="2"/>
      <c r="C258" s="3" t="s">
        <v>145</v>
      </c>
      <c r="D258" s="2"/>
      <c r="E258" s="92">
        <v>0.0571</v>
      </c>
      <c r="F258" s="92"/>
      <c r="G258" s="92">
        <v>0.0573</v>
      </c>
      <c r="H258" s="92">
        <f>G258-E258</f>
        <v>0.0001999999999999988</v>
      </c>
      <c r="I258" s="95"/>
    </row>
    <row r="259" spans="1:9" ht="18">
      <c r="A259" s="15">
        <f>A258+1</f>
        <v>165</v>
      </c>
      <c r="B259" s="2"/>
      <c r="C259" s="25" t="str">
        <f>"Total  (sum lines "&amp;A256&amp;" to "&amp;A258&amp;")"</f>
        <v>Total  (sum lines 162 to 164)</v>
      </c>
      <c r="D259" s="34"/>
      <c r="E259" s="91">
        <f>SUM(E256:E258)</f>
        <v>0.0771</v>
      </c>
      <c r="F259" s="91"/>
      <c r="G259" s="91">
        <f>SUM(G256:G258)</f>
        <v>0.0773</v>
      </c>
      <c r="H259" s="91">
        <f>G259-E259</f>
        <v>0.00019999999999999185</v>
      </c>
      <c r="I259" s="95"/>
    </row>
    <row r="260" spans="1:9" ht="18">
      <c r="A260" s="2"/>
      <c r="B260" s="2"/>
      <c r="C260" s="2"/>
      <c r="D260" s="34"/>
      <c r="E260" s="2"/>
      <c r="F260" s="2"/>
      <c r="G260" s="2"/>
      <c r="H260" s="2"/>
      <c r="I260" s="43"/>
    </row>
    <row r="261" spans="1:9" ht="18">
      <c r="A261" s="2"/>
      <c r="B261" s="2"/>
      <c r="C261" s="3"/>
      <c r="D261" s="4"/>
      <c r="E261" s="12"/>
      <c r="F261" s="12"/>
      <c r="G261" s="12"/>
      <c r="H261" s="12"/>
      <c r="I261" s="1"/>
    </row>
    <row r="262" spans="1:11" ht="18">
      <c r="A262" s="2"/>
      <c r="B262" s="2"/>
      <c r="C262" s="3"/>
      <c r="D262" s="4"/>
      <c r="E262" s="4"/>
      <c r="F262" s="4"/>
      <c r="G262" s="41"/>
      <c r="H262" s="41"/>
      <c r="I262" s="12"/>
      <c r="K262" s="5" t="s">
        <v>0</v>
      </c>
    </row>
    <row r="263" spans="1:9" ht="18">
      <c r="A263" s="2"/>
      <c r="B263" s="2"/>
      <c r="C263" s="3"/>
      <c r="D263" s="4"/>
      <c r="E263" s="9"/>
      <c r="F263" s="93"/>
      <c r="G263" s="40"/>
      <c r="H263" s="41"/>
      <c r="I263" s="41"/>
    </row>
    <row r="264" ht="18">
      <c r="I264" s="41"/>
    </row>
  </sheetData>
  <sheetProtection/>
  <mergeCells count="1">
    <mergeCell ref="E1:I1"/>
  </mergeCells>
  <printOptions/>
  <pageMargins left="0.75" right="0.5" top="0.5" bottom="0.5" header="0.5" footer="0.5"/>
  <pageSetup horizontalDpi="600" verticalDpi="600" orientation="portrait" scale="50" r:id="rId1"/>
  <headerFooter alignWithMargins="0">
    <oddHeader>&amp;C&amp;"Arial,Bold"***VARIANCE ANALYSIS***</oddHeader>
    <oddFooter>&amp;CPage &amp;P of &amp;N</oddFooter>
  </headerFooter>
  <rowBreaks count="3" manualBreakCount="3">
    <brk id="74" max="7" man="1"/>
    <brk id="141" max="7" man="1"/>
    <brk id="20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5"/>
  <sheetViews>
    <sheetView tabSelected="1" zoomScale="80" zoomScaleNormal="80" zoomScalePageLayoutView="0" workbookViewId="0" topLeftCell="A1">
      <selection activeCell="C6" sqref="C6"/>
    </sheetView>
  </sheetViews>
  <sheetFormatPr defaultColWidth="9.140625" defaultRowHeight="12.75"/>
  <cols>
    <col min="1" max="1" width="8.57421875" style="124" customWidth="1"/>
    <col min="2" max="2" width="16.140625" style="132" bestFit="1" customWidth="1"/>
    <col min="3" max="3" width="85.00390625" style="124" bestFit="1" customWidth="1"/>
    <col min="4" max="4" width="10.7109375" style="124" customWidth="1"/>
    <col min="5" max="5" width="16.7109375" style="133" customWidth="1"/>
    <col min="6" max="6" width="15.28125" style="125" customWidth="1"/>
    <col min="7" max="7" width="18.140625" style="119" bestFit="1" customWidth="1"/>
    <col min="8" max="8" width="18.8515625" style="139" bestFit="1" customWidth="1"/>
    <col min="9" max="16384" width="9.140625" style="119" customWidth="1"/>
  </cols>
  <sheetData>
    <row r="1" spans="1:5" ht="12.75">
      <c r="A1" s="122" t="s">
        <v>68</v>
      </c>
      <c r="B1" s="123"/>
      <c r="D1" s="125"/>
      <c r="E1" s="126"/>
    </row>
    <row r="2" spans="1:5" ht="12.75">
      <c r="A2" s="122" t="s">
        <v>160</v>
      </c>
      <c r="B2" s="123"/>
      <c r="D2" s="125"/>
      <c r="E2" s="126"/>
    </row>
    <row r="3" spans="1:5" ht="12.75">
      <c r="A3" s="127"/>
      <c r="B3" s="123"/>
      <c r="D3" s="125"/>
      <c r="E3" s="126"/>
    </row>
    <row r="4" spans="1:5" ht="12.75">
      <c r="A4" s="125" t="s">
        <v>2</v>
      </c>
      <c r="B4" s="123"/>
      <c r="D4" s="125"/>
      <c r="E4" s="126"/>
    </row>
    <row r="5" spans="1:8" s="131" customFormat="1" ht="12.75">
      <c r="A5" s="128" t="s">
        <v>4</v>
      </c>
      <c r="B5" s="129" t="s">
        <v>150</v>
      </c>
      <c r="C5" s="128" t="s">
        <v>151</v>
      </c>
      <c r="D5" s="128" t="s">
        <v>152</v>
      </c>
      <c r="E5" s="130" t="s">
        <v>95</v>
      </c>
      <c r="F5" s="128" t="s">
        <v>149</v>
      </c>
      <c r="G5" s="128" t="s">
        <v>159</v>
      </c>
      <c r="H5" s="139"/>
    </row>
    <row r="6" spans="1:8" s="137" customFormat="1" ht="12.75">
      <c r="A6" s="125">
        <v>1</v>
      </c>
      <c r="B6" s="135" t="s">
        <v>336</v>
      </c>
      <c r="C6" s="135" t="s">
        <v>337</v>
      </c>
      <c r="D6" s="136">
        <v>2019</v>
      </c>
      <c r="E6" s="133">
        <v>30526923.45</v>
      </c>
      <c r="F6" s="125">
        <v>50457</v>
      </c>
      <c r="G6" s="125" t="s">
        <v>624</v>
      </c>
      <c r="H6" s="139"/>
    </row>
    <row r="7" spans="1:8" s="137" customFormat="1" ht="12.75">
      <c r="A7" s="125">
        <f>A6+1</f>
        <v>2</v>
      </c>
      <c r="B7" s="135" t="s">
        <v>338</v>
      </c>
      <c r="C7" s="135" t="s">
        <v>339</v>
      </c>
      <c r="D7" s="136">
        <v>2019</v>
      </c>
      <c r="E7" s="133">
        <v>28834904.33</v>
      </c>
      <c r="F7" s="125">
        <v>50457</v>
      </c>
      <c r="G7" s="125" t="s">
        <v>624</v>
      </c>
      <c r="H7" s="139"/>
    </row>
    <row r="8" spans="1:8" s="137" customFormat="1" ht="12.75">
      <c r="A8" s="125">
        <f aca="true" t="shared" si="0" ref="A8:A71">A7+1</f>
        <v>3</v>
      </c>
      <c r="B8" s="135" t="s">
        <v>340</v>
      </c>
      <c r="C8" s="135" t="s">
        <v>341</v>
      </c>
      <c r="D8" s="136">
        <v>2019</v>
      </c>
      <c r="E8" s="133">
        <v>16597679.25</v>
      </c>
      <c r="F8" s="125"/>
      <c r="G8" s="125"/>
      <c r="H8" s="139"/>
    </row>
    <row r="9" spans="1:8" s="137" customFormat="1" ht="12.75">
      <c r="A9" s="125">
        <f t="shared" si="0"/>
        <v>4</v>
      </c>
      <c r="B9" s="135" t="s">
        <v>342</v>
      </c>
      <c r="C9" s="135" t="s">
        <v>343</v>
      </c>
      <c r="D9" s="136">
        <v>2019</v>
      </c>
      <c r="E9" s="133">
        <v>15563752.26</v>
      </c>
      <c r="F9" s="125">
        <v>51408</v>
      </c>
      <c r="G9" s="125" t="s">
        <v>625</v>
      </c>
      <c r="H9" s="139"/>
    </row>
    <row r="10" spans="1:8" s="137" customFormat="1" ht="12.75">
      <c r="A10" s="125">
        <f t="shared" si="0"/>
        <v>5</v>
      </c>
      <c r="B10" s="135" t="s">
        <v>344</v>
      </c>
      <c r="C10" s="135" t="s">
        <v>345</v>
      </c>
      <c r="D10" s="136">
        <v>2019</v>
      </c>
      <c r="E10" s="133">
        <v>8061544.87</v>
      </c>
      <c r="F10" s="125">
        <v>51431</v>
      </c>
      <c r="G10" s="125" t="s">
        <v>626</v>
      </c>
      <c r="H10" s="139"/>
    </row>
    <row r="11" spans="1:8" s="137" customFormat="1" ht="12.75">
      <c r="A11" s="125">
        <f t="shared" si="0"/>
        <v>6</v>
      </c>
      <c r="B11" s="135" t="s">
        <v>346</v>
      </c>
      <c r="C11" s="135" t="s">
        <v>347</v>
      </c>
      <c r="D11" s="136">
        <v>2019</v>
      </c>
      <c r="E11" s="133">
        <v>8011126.01</v>
      </c>
      <c r="F11" s="125"/>
      <c r="G11" s="125"/>
      <c r="H11" s="125"/>
    </row>
    <row r="12" spans="1:8" s="137" customFormat="1" ht="12.75">
      <c r="A12" s="125">
        <f t="shared" si="0"/>
        <v>7</v>
      </c>
      <c r="B12" s="135" t="s">
        <v>348</v>
      </c>
      <c r="C12" s="135" t="s">
        <v>349</v>
      </c>
      <c r="D12" s="136">
        <v>2019</v>
      </c>
      <c r="E12" s="133">
        <v>7921666.09</v>
      </c>
      <c r="F12" s="125">
        <v>50637</v>
      </c>
      <c r="G12" s="125" t="s">
        <v>627</v>
      </c>
      <c r="H12" s="125"/>
    </row>
    <row r="13" spans="1:8" s="137" customFormat="1" ht="12.75">
      <c r="A13" s="125">
        <f t="shared" si="0"/>
        <v>8</v>
      </c>
      <c r="B13" s="135" t="s">
        <v>350</v>
      </c>
      <c r="C13" s="135" t="s">
        <v>351</v>
      </c>
      <c r="D13" s="136">
        <v>2019</v>
      </c>
      <c r="E13" s="133">
        <v>7635912.49</v>
      </c>
      <c r="F13" s="125">
        <v>50637</v>
      </c>
      <c r="G13" s="125" t="s">
        <v>627</v>
      </c>
      <c r="H13" s="125"/>
    </row>
    <row r="14" spans="1:8" s="137" customFormat="1" ht="12.75">
      <c r="A14" s="125">
        <f t="shared" si="0"/>
        <v>9</v>
      </c>
      <c r="B14" s="135" t="s">
        <v>352</v>
      </c>
      <c r="C14" s="135" t="s">
        <v>353</v>
      </c>
      <c r="D14" s="136">
        <v>2019</v>
      </c>
      <c r="E14" s="133">
        <v>6612270.55</v>
      </c>
      <c r="F14" s="125">
        <v>50640</v>
      </c>
      <c r="G14" s="139" t="s">
        <v>628</v>
      </c>
      <c r="H14" s="125"/>
    </row>
    <row r="15" spans="1:8" s="137" customFormat="1" ht="12.75">
      <c r="A15" s="125">
        <f t="shared" si="0"/>
        <v>10</v>
      </c>
      <c r="B15" s="135" t="s">
        <v>354</v>
      </c>
      <c r="C15" s="135" t="s">
        <v>355</v>
      </c>
      <c r="D15" s="136">
        <v>2019</v>
      </c>
      <c r="E15" s="133">
        <v>6184607.13</v>
      </c>
      <c r="F15" s="125"/>
      <c r="G15" s="125"/>
      <c r="H15" s="125"/>
    </row>
    <row r="16" spans="1:8" s="137" customFormat="1" ht="12.75">
      <c r="A16" s="125">
        <f t="shared" si="0"/>
        <v>11</v>
      </c>
      <c r="B16" s="135" t="s">
        <v>356</v>
      </c>
      <c r="C16" s="135" t="s">
        <v>357</v>
      </c>
      <c r="D16" s="136">
        <v>2019</v>
      </c>
      <c r="E16" s="133">
        <v>5755143.45</v>
      </c>
      <c r="F16" s="125"/>
      <c r="G16" s="125"/>
      <c r="H16" s="125"/>
    </row>
    <row r="17" spans="1:8" s="137" customFormat="1" ht="12.75">
      <c r="A17" s="125">
        <f t="shared" si="0"/>
        <v>12</v>
      </c>
      <c r="B17" s="135" t="s">
        <v>358</v>
      </c>
      <c r="C17" s="135" t="s">
        <v>359</v>
      </c>
      <c r="D17" s="136">
        <v>2019</v>
      </c>
      <c r="E17" s="133">
        <v>5507649.149999999</v>
      </c>
      <c r="F17" s="125"/>
      <c r="G17" s="125"/>
      <c r="H17" s="125"/>
    </row>
    <row r="18" spans="1:8" s="137" customFormat="1" ht="12.75">
      <c r="A18" s="125">
        <f t="shared" si="0"/>
        <v>13</v>
      </c>
      <c r="B18" s="135" t="s">
        <v>360</v>
      </c>
      <c r="C18" s="135" t="s">
        <v>361</v>
      </c>
      <c r="D18" s="136">
        <v>2019</v>
      </c>
      <c r="E18" s="133">
        <v>5500000</v>
      </c>
      <c r="F18" s="125">
        <v>50447</v>
      </c>
      <c r="G18" s="125" t="s">
        <v>624</v>
      </c>
      <c r="H18" s="125"/>
    </row>
    <row r="19" spans="1:8" s="137" customFormat="1" ht="12.75">
      <c r="A19" s="125">
        <f t="shared" si="0"/>
        <v>14</v>
      </c>
      <c r="B19" s="135" t="s">
        <v>362</v>
      </c>
      <c r="C19" s="135" t="s">
        <v>363</v>
      </c>
      <c r="D19" s="136">
        <v>2019</v>
      </c>
      <c r="E19" s="133">
        <v>5421408.45</v>
      </c>
      <c r="F19" s="125"/>
      <c r="G19" s="125"/>
      <c r="H19" s="125"/>
    </row>
    <row r="20" spans="1:8" s="137" customFormat="1" ht="12.75">
      <c r="A20" s="125">
        <f t="shared" si="0"/>
        <v>15</v>
      </c>
      <c r="B20" s="135" t="s">
        <v>364</v>
      </c>
      <c r="C20" s="135" t="s">
        <v>365</v>
      </c>
      <c r="D20" s="136">
        <v>2019</v>
      </c>
      <c r="E20" s="133">
        <v>5205442.5</v>
      </c>
      <c r="F20" s="125">
        <v>50952</v>
      </c>
      <c r="G20" s="125" t="s">
        <v>629</v>
      </c>
      <c r="H20" s="125"/>
    </row>
    <row r="21" spans="1:8" s="137" customFormat="1" ht="12.75">
      <c r="A21" s="125">
        <f t="shared" si="0"/>
        <v>16</v>
      </c>
      <c r="B21" s="135" t="s">
        <v>366</v>
      </c>
      <c r="C21" s="135" t="s">
        <v>367</v>
      </c>
      <c r="D21" s="136">
        <v>2019</v>
      </c>
      <c r="E21" s="133">
        <v>4870627.52</v>
      </c>
      <c r="F21" s="125">
        <v>51406</v>
      </c>
      <c r="G21" s="125" t="s">
        <v>630</v>
      </c>
      <c r="H21" s="125"/>
    </row>
    <row r="22" spans="1:8" s="137" customFormat="1" ht="12.75">
      <c r="A22" s="125">
        <f t="shared" si="0"/>
        <v>17</v>
      </c>
      <c r="B22" s="135" t="s">
        <v>368</v>
      </c>
      <c r="C22" s="135" t="s">
        <v>369</v>
      </c>
      <c r="D22" s="136">
        <v>2019</v>
      </c>
      <c r="E22" s="133">
        <v>4852635.17</v>
      </c>
      <c r="F22" s="125">
        <v>50451</v>
      </c>
      <c r="G22" s="125" t="s">
        <v>624</v>
      </c>
      <c r="H22" s="125"/>
    </row>
    <row r="23" spans="1:8" s="137" customFormat="1" ht="12.75">
      <c r="A23" s="125">
        <f t="shared" si="0"/>
        <v>18</v>
      </c>
      <c r="B23" s="135" t="s">
        <v>370</v>
      </c>
      <c r="C23" s="135" t="s">
        <v>371</v>
      </c>
      <c r="D23" s="136">
        <v>2019</v>
      </c>
      <c r="E23" s="133">
        <v>4716657.56</v>
      </c>
      <c r="F23" s="125">
        <v>50457</v>
      </c>
      <c r="G23" s="125" t="s">
        <v>624</v>
      </c>
      <c r="H23" s="125"/>
    </row>
    <row r="24" spans="1:8" s="137" customFormat="1" ht="12.75">
      <c r="A24" s="125">
        <f t="shared" si="0"/>
        <v>19</v>
      </c>
      <c r="B24" s="135" t="s">
        <v>372</v>
      </c>
      <c r="C24" s="135" t="s">
        <v>373</v>
      </c>
      <c r="D24" s="136">
        <v>2019</v>
      </c>
      <c r="E24" s="133">
        <v>4471487.05</v>
      </c>
      <c r="F24" s="125">
        <v>50457</v>
      </c>
      <c r="G24" s="125" t="s">
        <v>624</v>
      </c>
      <c r="H24" s="125"/>
    </row>
    <row r="25" spans="1:8" s="137" customFormat="1" ht="12.75">
      <c r="A25" s="125">
        <f t="shared" si="0"/>
        <v>20</v>
      </c>
      <c r="B25" s="135" t="s">
        <v>374</v>
      </c>
      <c r="C25" s="135" t="s">
        <v>375</v>
      </c>
      <c r="D25" s="136">
        <v>2019</v>
      </c>
      <c r="E25" s="133">
        <v>4341816.97</v>
      </c>
      <c r="F25" s="125"/>
      <c r="G25" s="125"/>
      <c r="H25" s="125"/>
    </row>
    <row r="26" spans="1:8" s="137" customFormat="1" ht="12.75">
      <c r="A26" s="125">
        <f t="shared" si="0"/>
        <v>21</v>
      </c>
      <c r="B26" s="135" t="s">
        <v>376</v>
      </c>
      <c r="C26" s="135" t="s">
        <v>377</v>
      </c>
      <c r="D26" s="136">
        <v>2019</v>
      </c>
      <c r="E26" s="133">
        <v>4240556.75</v>
      </c>
      <c r="F26" s="125">
        <v>51039</v>
      </c>
      <c r="G26" s="125" t="s">
        <v>627</v>
      </c>
      <c r="H26" s="125"/>
    </row>
    <row r="27" spans="1:8" s="137" customFormat="1" ht="12.75">
      <c r="A27" s="125">
        <f t="shared" si="0"/>
        <v>22</v>
      </c>
      <c r="B27" s="135" t="s">
        <v>378</v>
      </c>
      <c r="C27" s="135" t="s">
        <v>379</v>
      </c>
      <c r="D27" s="136">
        <v>2019</v>
      </c>
      <c r="E27" s="133">
        <v>3213195.79</v>
      </c>
      <c r="F27" s="125"/>
      <c r="G27" s="125"/>
      <c r="H27" s="125"/>
    </row>
    <row r="28" spans="1:8" s="137" customFormat="1" ht="12.75">
      <c r="A28" s="125">
        <f t="shared" si="0"/>
        <v>23</v>
      </c>
      <c r="B28" s="135" t="s">
        <v>380</v>
      </c>
      <c r="C28" s="135" t="s">
        <v>381</v>
      </c>
      <c r="D28" s="136">
        <v>2019</v>
      </c>
      <c r="E28" s="133">
        <v>2954699.59</v>
      </c>
      <c r="F28" s="125">
        <v>50952</v>
      </c>
      <c r="G28" s="125" t="s">
        <v>629</v>
      </c>
      <c r="H28" s="125"/>
    </row>
    <row r="29" spans="1:8" s="137" customFormat="1" ht="12.75">
      <c r="A29" s="125">
        <f t="shared" si="0"/>
        <v>24</v>
      </c>
      <c r="B29" s="135" t="s">
        <v>382</v>
      </c>
      <c r="C29" s="135" t="s">
        <v>383</v>
      </c>
      <c r="D29" s="136">
        <v>2019</v>
      </c>
      <c r="E29" s="133">
        <v>2906831.33</v>
      </c>
      <c r="F29" s="125"/>
      <c r="G29" s="125"/>
      <c r="H29" s="125"/>
    </row>
    <row r="30" spans="1:8" s="137" customFormat="1" ht="12.75">
      <c r="A30" s="125">
        <f t="shared" si="0"/>
        <v>25</v>
      </c>
      <c r="B30" s="135" t="s">
        <v>384</v>
      </c>
      <c r="C30" s="135" t="s">
        <v>385</v>
      </c>
      <c r="D30" s="136">
        <v>2019</v>
      </c>
      <c r="E30" s="133">
        <v>2870653.22</v>
      </c>
      <c r="F30" s="125"/>
      <c r="G30" s="125"/>
      <c r="H30" s="125"/>
    </row>
    <row r="31" spans="1:8" s="137" customFormat="1" ht="12.75">
      <c r="A31" s="125">
        <f t="shared" si="0"/>
        <v>26</v>
      </c>
      <c r="B31" s="135" t="s">
        <v>386</v>
      </c>
      <c r="C31" s="135" t="s">
        <v>387</v>
      </c>
      <c r="D31" s="136">
        <v>2019</v>
      </c>
      <c r="E31" s="133">
        <v>2851990.71</v>
      </c>
      <c r="F31" s="125"/>
      <c r="G31" s="125"/>
      <c r="H31" s="125"/>
    </row>
    <row r="32" spans="1:8" s="137" customFormat="1" ht="12.75">
      <c r="A32" s="125">
        <f t="shared" si="0"/>
        <v>27</v>
      </c>
      <c r="B32" s="135" t="s">
        <v>388</v>
      </c>
      <c r="C32" s="135" t="s">
        <v>389</v>
      </c>
      <c r="D32" s="136">
        <v>2019</v>
      </c>
      <c r="E32" s="133">
        <v>2850472.53</v>
      </c>
      <c r="F32" s="125">
        <v>50921</v>
      </c>
      <c r="G32" s="125" t="s">
        <v>626</v>
      </c>
      <c r="H32" s="125"/>
    </row>
    <row r="33" spans="1:8" s="137" customFormat="1" ht="12.75">
      <c r="A33" s="125">
        <f t="shared" si="0"/>
        <v>28</v>
      </c>
      <c r="B33" s="135" t="s">
        <v>390</v>
      </c>
      <c r="C33" s="135" t="s">
        <v>391</v>
      </c>
      <c r="D33" s="136">
        <v>2019</v>
      </c>
      <c r="E33" s="133">
        <v>2608171.74</v>
      </c>
      <c r="F33" s="125">
        <v>51481</v>
      </c>
      <c r="G33" s="125" t="s">
        <v>631</v>
      </c>
      <c r="H33" s="125"/>
    </row>
    <row r="34" spans="1:8" s="137" customFormat="1" ht="12.75">
      <c r="A34" s="125">
        <f t="shared" si="0"/>
        <v>29</v>
      </c>
      <c r="B34" s="135" t="s">
        <v>392</v>
      </c>
      <c r="C34" s="135" t="s">
        <v>393</v>
      </c>
      <c r="D34" s="136">
        <v>2019</v>
      </c>
      <c r="E34" s="133">
        <v>2432653.03</v>
      </c>
      <c r="F34" s="125">
        <v>50457</v>
      </c>
      <c r="G34" s="125" t="s">
        <v>624</v>
      </c>
      <c r="H34" s="125"/>
    </row>
    <row r="35" spans="1:8" s="137" customFormat="1" ht="12.75">
      <c r="A35" s="125">
        <f t="shared" si="0"/>
        <v>30</v>
      </c>
      <c r="B35" s="135" t="s">
        <v>394</v>
      </c>
      <c r="C35" s="135" t="s">
        <v>395</v>
      </c>
      <c r="D35" s="136">
        <v>2019</v>
      </c>
      <c r="E35" s="133">
        <v>2425560.13</v>
      </c>
      <c r="F35" s="125">
        <v>50869</v>
      </c>
      <c r="G35" s="125" t="s">
        <v>632</v>
      </c>
      <c r="H35" s="125"/>
    </row>
    <row r="36" spans="1:8" s="137" customFormat="1" ht="12.75">
      <c r="A36" s="125">
        <f t="shared" si="0"/>
        <v>31</v>
      </c>
      <c r="B36" s="135" t="s">
        <v>396</v>
      </c>
      <c r="C36" s="135" t="s">
        <v>397</v>
      </c>
      <c r="D36" s="136">
        <v>2019</v>
      </c>
      <c r="E36" s="133">
        <v>2187535.04</v>
      </c>
      <c r="F36" s="125"/>
      <c r="G36" s="125"/>
      <c r="H36" s="125"/>
    </row>
    <row r="37" spans="1:8" s="137" customFormat="1" ht="12.75">
      <c r="A37" s="125">
        <f t="shared" si="0"/>
        <v>32</v>
      </c>
      <c r="B37" s="135" t="s">
        <v>398</v>
      </c>
      <c r="C37" s="135" t="s">
        <v>399</v>
      </c>
      <c r="D37" s="136">
        <v>2019</v>
      </c>
      <c r="E37" s="133">
        <v>2076191.97</v>
      </c>
      <c r="F37" s="125">
        <v>51452</v>
      </c>
      <c r="G37" s="125" t="s">
        <v>626</v>
      </c>
      <c r="H37" s="125"/>
    </row>
    <row r="38" spans="1:8" s="137" customFormat="1" ht="12.75">
      <c r="A38" s="125">
        <f t="shared" si="0"/>
        <v>33</v>
      </c>
      <c r="B38" s="135" t="s">
        <v>400</v>
      </c>
      <c r="C38" s="135" t="s">
        <v>401</v>
      </c>
      <c r="D38" s="136">
        <v>2019</v>
      </c>
      <c r="E38" s="133">
        <v>1992043.75</v>
      </c>
      <c r="F38" s="125">
        <v>51270</v>
      </c>
      <c r="G38" s="125" t="s">
        <v>631</v>
      </c>
      <c r="H38" s="125"/>
    </row>
    <row r="39" spans="1:8" s="137" customFormat="1" ht="12.75">
      <c r="A39" s="125">
        <f t="shared" si="0"/>
        <v>34</v>
      </c>
      <c r="B39" s="135" t="s">
        <v>402</v>
      </c>
      <c r="C39" s="135" t="s">
        <v>403</v>
      </c>
      <c r="D39" s="136">
        <v>2019</v>
      </c>
      <c r="E39" s="133">
        <v>1968952.91</v>
      </c>
      <c r="F39" s="125"/>
      <c r="G39" s="125"/>
      <c r="H39" s="125"/>
    </row>
    <row r="40" spans="1:8" s="137" customFormat="1" ht="12.75">
      <c r="A40" s="125">
        <f t="shared" si="0"/>
        <v>35</v>
      </c>
      <c r="B40" s="135" t="s">
        <v>404</v>
      </c>
      <c r="C40" s="135" t="s">
        <v>405</v>
      </c>
      <c r="D40" s="136">
        <v>2019</v>
      </c>
      <c r="E40" s="133">
        <v>1781146.4</v>
      </c>
      <c r="F40" s="125">
        <v>50637</v>
      </c>
      <c r="G40" s="125" t="s">
        <v>627</v>
      </c>
      <c r="H40" s="125"/>
    </row>
    <row r="41" spans="1:8" s="137" customFormat="1" ht="12.75">
      <c r="A41" s="125">
        <f t="shared" si="0"/>
        <v>36</v>
      </c>
      <c r="B41" s="135" t="s">
        <v>406</v>
      </c>
      <c r="C41" s="135" t="s">
        <v>407</v>
      </c>
      <c r="D41" s="136">
        <v>2019</v>
      </c>
      <c r="E41" s="133">
        <v>1713609.09</v>
      </c>
      <c r="F41" s="125"/>
      <c r="G41" s="125"/>
      <c r="H41" s="125"/>
    </row>
    <row r="42" spans="1:8" s="137" customFormat="1" ht="12.75">
      <c r="A42" s="125">
        <f t="shared" si="0"/>
        <v>37</v>
      </c>
      <c r="B42" s="135" t="s">
        <v>408</v>
      </c>
      <c r="C42" s="135" t="s">
        <v>409</v>
      </c>
      <c r="D42" s="136">
        <v>2019</v>
      </c>
      <c r="E42" s="133">
        <v>1676328.11</v>
      </c>
      <c r="F42" s="125"/>
      <c r="G42" s="125"/>
      <c r="H42" s="125"/>
    </row>
    <row r="43" spans="1:8" s="137" customFormat="1" ht="12.75">
      <c r="A43" s="125">
        <f t="shared" si="0"/>
        <v>38</v>
      </c>
      <c r="B43" s="135" t="s">
        <v>410</v>
      </c>
      <c r="C43" s="135" t="s">
        <v>411</v>
      </c>
      <c r="D43" s="136">
        <v>2019</v>
      </c>
      <c r="E43" s="133">
        <v>1649089.92</v>
      </c>
      <c r="F43" s="125"/>
      <c r="G43" s="125"/>
      <c r="H43" s="125"/>
    </row>
    <row r="44" spans="1:8" s="137" customFormat="1" ht="12.75">
      <c r="A44" s="125">
        <f t="shared" si="0"/>
        <v>39</v>
      </c>
      <c r="B44" s="135" t="s">
        <v>412</v>
      </c>
      <c r="C44" s="135" t="s">
        <v>413</v>
      </c>
      <c r="D44" s="136">
        <v>2019</v>
      </c>
      <c r="E44" s="133">
        <v>1616756.98</v>
      </c>
      <c r="F44" s="125">
        <v>51432</v>
      </c>
      <c r="G44" s="125" t="s">
        <v>626</v>
      </c>
      <c r="H44" s="125"/>
    </row>
    <row r="45" spans="1:8" s="137" customFormat="1" ht="12.75">
      <c r="A45" s="125">
        <f t="shared" si="0"/>
        <v>40</v>
      </c>
      <c r="B45" s="135" t="s">
        <v>414</v>
      </c>
      <c r="C45" s="135" t="s">
        <v>415</v>
      </c>
      <c r="D45" s="136">
        <v>2019</v>
      </c>
      <c r="E45" s="133">
        <v>1588906.29</v>
      </c>
      <c r="F45" s="125">
        <v>50457</v>
      </c>
      <c r="G45" s="125" t="s">
        <v>624</v>
      </c>
      <c r="H45" s="125"/>
    </row>
    <row r="46" spans="1:8" s="137" customFormat="1" ht="12.75">
      <c r="A46" s="125">
        <f t="shared" si="0"/>
        <v>41</v>
      </c>
      <c r="B46" s="135" t="s">
        <v>416</v>
      </c>
      <c r="C46" s="135" t="s">
        <v>417</v>
      </c>
      <c r="D46" s="136">
        <v>2019</v>
      </c>
      <c r="E46" s="133">
        <v>1461638.99</v>
      </c>
      <c r="F46" s="125">
        <v>50957</v>
      </c>
      <c r="G46" s="125" t="s">
        <v>629</v>
      </c>
      <c r="H46" s="125"/>
    </row>
    <row r="47" spans="1:8" s="137" customFormat="1" ht="12.75">
      <c r="A47" s="125">
        <f t="shared" si="0"/>
        <v>42</v>
      </c>
      <c r="B47" s="135" t="s">
        <v>418</v>
      </c>
      <c r="C47" s="135" t="s">
        <v>419</v>
      </c>
      <c r="D47" s="136">
        <v>2019</v>
      </c>
      <c r="E47" s="133">
        <v>1385268.74</v>
      </c>
      <c r="F47" s="125"/>
      <c r="G47" s="125"/>
      <c r="H47" s="125"/>
    </row>
    <row r="48" spans="1:8" s="137" customFormat="1" ht="12.75">
      <c r="A48" s="125">
        <f t="shared" si="0"/>
        <v>43</v>
      </c>
      <c r="B48" s="135" t="s">
        <v>420</v>
      </c>
      <c r="C48" s="135" t="s">
        <v>421</v>
      </c>
      <c r="D48" s="136">
        <v>2019</v>
      </c>
      <c r="E48" s="133">
        <v>1368124.86</v>
      </c>
      <c r="F48" s="125"/>
      <c r="G48" s="125"/>
      <c r="H48" s="125"/>
    </row>
    <row r="49" spans="1:8" s="137" customFormat="1" ht="12.75">
      <c r="A49" s="125">
        <f t="shared" si="0"/>
        <v>44</v>
      </c>
      <c r="B49" s="135" t="s">
        <v>422</v>
      </c>
      <c r="C49" s="135" t="s">
        <v>423</v>
      </c>
      <c r="D49" s="136">
        <v>2019</v>
      </c>
      <c r="E49" s="133">
        <v>1325822</v>
      </c>
      <c r="F49" s="125">
        <v>50988</v>
      </c>
      <c r="G49" s="125" t="s">
        <v>633</v>
      </c>
      <c r="H49" s="125"/>
    </row>
    <row r="50" spans="1:8" s="137" customFormat="1" ht="12.75">
      <c r="A50" s="125">
        <f t="shared" si="0"/>
        <v>45</v>
      </c>
      <c r="B50" s="135" t="s">
        <v>424</v>
      </c>
      <c r="C50" s="135" t="s">
        <v>425</v>
      </c>
      <c r="D50" s="136">
        <v>2019</v>
      </c>
      <c r="E50" s="133">
        <v>1325006.67</v>
      </c>
      <c r="F50" s="125">
        <v>51250</v>
      </c>
      <c r="G50" s="125" t="s">
        <v>629</v>
      </c>
      <c r="H50" s="125"/>
    </row>
    <row r="51" spans="1:8" s="137" customFormat="1" ht="12.75">
      <c r="A51" s="125">
        <f t="shared" si="0"/>
        <v>46</v>
      </c>
      <c r="B51" s="135" t="s">
        <v>426</v>
      </c>
      <c r="C51" s="135" t="s">
        <v>427</v>
      </c>
      <c r="D51" s="136">
        <v>2019</v>
      </c>
      <c r="E51" s="133">
        <v>1225900.86</v>
      </c>
      <c r="F51" s="125">
        <v>51623</v>
      </c>
      <c r="G51" s="139" t="s">
        <v>634</v>
      </c>
      <c r="H51" s="125"/>
    </row>
    <row r="52" spans="1:8" s="137" customFormat="1" ht="12.75">
      <c r="A52" s="125">
        <f t="shared" si="0"/>
        <v>47</v>
      </c>
      <c r="B52" s="135" t="s">
        <v>428</v>
      </c>
      <c r="C52" s="135" t="s">
        <v>429</v>
      </c>
      <c r="D52" s="136">
        <v>2019</v>
      </c>
      <c r="E52" s="133">
        <v>1210281.55</v>
      </c>
      <c r="F52" s="125">
        <v>51039</v>
      </c>
      <c r="G52" s="125" t="s">
        <v>627</v>
      </c>
      <c r="H52" s="125"/>
    </row>
    <row r="53" spans="1:8" s="137" customFormat="1" ht="12.75">
      <c r="A53" s="125">
        <f t="shared" si="0"/>
        <v>48</v>
      </c>
      <c r="B53" s="135" t="s">
        <v>430</v>
      </c>
      <c r="C53" s="135" t="s">
        <v>431</v>
      </c>
      <c r="D53" s="136">
        <v>2019</v>
      </c>
      <c r="E53" s="133">
        <v>1088221.31</v>
      </c>
      <c r="F53" s="125"/>
      <c r="G53" s="125"/>
      <c r="H53" s="125"/>
    </row>
    <row r="54" spans="1:8" s="137" customFormat="1" ht="12.75">
      <c r="A54" s="125">
        <f t="shared" si="0"/>
        <v>49</v>
      </c>
      <c r="B54" s="135" t="s">
        <v>432</v>
      </c>
      <c r="C54" s="135" t="s">
        <v>433</v>
      </c>
      <c r="D54" s="136">
        <v>2019</v>
      </c>
      <c r="E54" s="133">
        <v>1062828.1</v>
      </c>
      <c r="F54" s="125">
        <v>11372</v>
      </c>
      <c r="G54" s="125" t="s">
        <v>635</v>
      </c>
      <c r="H54" s="125"/>
    </row>
    <row r="55" spans="1:8" s="137" customFormat="1" ht="12.75">
      <c r="A55" s="125">
        <f t="shared" si="0"/>
        <v>50</v>
      </c>
      <c r="B55" s="135" t="s">
        <v>434</v>
      </c>
      <c r="C55" s="135" t="s">
        <v>435</v>
      </c>
      <c r="D55" s="136">
        <v>2019</v>
      </c>
      <c r="E55" s="133">
        <v>975679.98</v>
      </c>
      <c r="F55" s="125">
        <v>11372</v>
      </c>
      <c r="G55" s="125" t="s">
        <v>635</v>
      </c>
      <c r="H55" s="125"/>
    </row>
    <row r="56" spans="1:8" s="137" customFormat="1" ht="12.75">
      <c r="A56" s="125">
        <f t="shared" si="0"/>
        <v>51</v>
      </c>
      <c r="B56" s="135" t="s">
        <v>436</v>
      </c>
      <c r="C56" s="135" t="s">
        <v>437</v>
      </c>
      <c r="D56" s="136">
        <v>2019</v>
      </c>
      <c r="E56" s="133">
        <v>931293.3799999998</v>
      </c>
      <c r="F56" s="125"/>
      <c r="G56" s="125"/>
      <c r="H56" s="125"/>
    </row>
    <row r="57" spans="1:8" s="137" customFormat="1" ht="12.75">
      <c r="A57" s="125">
        <f t="shared" si="0"/>
        <v>52</v>
      </c>
      <c r="B57" s="135" t="s">
        <v>438</v>
      </c>
      <c r="C57" s="135" t="s">
        <v>439</v>
      </c>
      <c r="D57" s="136">
        <v>2019</v>
      </c>
      <c r="E57" s="133">
        <v>931282.38</v>
      </c>
      <c r="F57" s="125"/>
      <c r="G57" s="125"/>
      <c r="H57" s="125"/>
    </row>
    <row r="58" spans="1:8" s="137" customFormat="1" ht="12.75">
      <c r="A58" s="125">
        <f t="shared" si="0"/>
        <v>53</v>
      </c>
      <c r="B58" s="135" t="s">
        <v>440</v>
      </c>
      <c r="C58" s="135" t="s">
        <v>441</v>
      </c>
      <c r="D58" s="136">
        <v>2019</v>
      </c>
      <c r="E58" s="133">
        <v>888315.5699999998</v>
      </c>
      <c r="F58" s="125"/>
      <c r="G58" s="125"/>
      <c r="H58" s="125"/>
    </row>
    <row r="59" spans="1:8" s="137" customFormat="1" ht="12.75">
      <c r="A59" s="125">
        <f t="shared" si="0"/>
        <v>54</v>
      </c>
      <c r="B59" s="135" t="s">
        <v>442</v>
      </c>
      <c r="C59" s="135" t="s">
        <v>443</v>
      </c>
      <c r="D59" s="136">
        <v>2019</v>
      </c>
      <c r="E59" s="133">
        <v>747916.33</v>
      </c>
      <c r="F59" s="125">
        <v>51237</v>
      </c>
      <c r="G59" s="125" t="s">
        <v>636</v>
      </c>
      <c r="H59" s="125"/>
    </row>
    <row r="60" spans="1:8" s="137" customFormat="1" ht="12.75">
      <c r="A60" s="125">
        <f t="shared" si="0"/>
        <v>55</v>
      </c>
      <c r="B60" s="135" t="s">
        <v>444</v>
      </c>
      <c r="C60" s="135" t="s">
        <v>445</v>
      </c>
      <c r="D60" s="136">
        <v>2019</v>
      </c>
      <c r="E60" s="133">
        <v>698470.05</v>
      </c>
      <c r="F60" s="125"/>
      <c r="G60" s="125"/>
      <c r="H60" s="125"/>
    </row>
    <row r="61" spans="1:8" s="137" customFormat="1" ht="12.75">
      <c r="A61" s="125">
        <f t="shared" si="0"/>
        <v>56</v>
      </c>
      <c r="B61" s="135" t="s">
        <v>446</v>
      </c>
      <c r="C61" s="135" t="s">
        <v>447</v>
      </c>
      <c r="D61" s="136">
        <v>2019</v>
      </c>
      <c r="E61" s="133">
        <v>603422.5599999999</v>
      </c>
      <c r="F61" s="125"/>
      <c r="G61" s="125"/>
      <c r="H61" s="125"/>
    </row>
    <row r="62" spans="1:8" s="137" customFormat="1" ht="12.75">
      <c r="A62" s="125">
        <f t="shared" si="0"/>
        <v>57</v>
      </c>
      <c r="B62" s="135" t="s">
        <v>448</v>
      </c>
      <c r="C62" s="135" t="s">
        <v>449</v>
      </c>
      <c r="D62" s="136">
        <v>2019</v>
      </c>
      <c r="E62" s="133">
        <v>596706.24</v>
      </c>
      <c r="F62" s="125">
        <v>50637</v>
      </c>
      <c r="G62" s="125" t="s">
        <v>627</v>
      </c>
      <c r="H62" s="125"/>
    </row>
    <row r="63" spans="1:8" s="137" customFormat="1" ht="12.75">
      <c r="A63" s="125">
        <f t="shared" si="0"/>
        <v>58</v>
      </c>
      <c r="B63" s="135" t="s">
        <v>450</v>
      </c>
      <c r="C63" s="135" t="s">
        <v>451</v>
      </c>
      <c r="D63" s="136">
        <v>2019</v>
      </c>
      <c r="E63" s="133">
        <v>592203.15</v>
      </c>
      <c r="F63" s="125">
        <v>51408</v>
      </c>
      <c r="G63" s="125" t="s">
        <v>625</v>
      </c>
      <c r="H63" s="125"/>
    </row>
    <row r="64" spans="1:8" s="137" customFormat="1" ht="12.75">
      <c r="A64" s="125">
        <f t="shared" si="0"/>
        <v>59</v>
      </c>
      <c r="B64" s="135" t="s">
        <v>452</v>
      </c>
      <c r="C64" s="135" t="s">
        <v>453</v>
      </c>
      <c r="D64" s="136">
        <v>2019</v>
      </c>
      <c r="E64" s="133">
        <v>588332.62</v>
      </c>
      <c r="F64" s="125"/>
      <c r="G64" s="125"/>
      <c r="H64" s="125"/>
    </row>
    <row r="65" spans="1:8" s="137" customFormat="1" ht="12.75">
      <c r="A65" s="125">
        <f t="shared" si="0"/>
        <v>60</v>
      </c>
      <c r="B65" s="135" t="s">
        <v>454</v>
      </c>
      <c r="C65" s="135" t="s">
        <v>455</v>
      </c>
      <c r="D65" s="136">
        <v>2019</v>
      </c>
      <c r="E65" s="133">
        <v>575623.1</v>
      </c>
      <c r="F65" s="125">
        <v>51431</v>
      </c>
      <c r="G65" s="125" t="s">
        <v>626</v>
      </c>
      <c r="H65" s="125"/>
    </row>
    <row r="66" spans="1:8" s="137" customFormat="1" ht="12.75">
      <c r="A66" s="125">
        <f t="shared" si="0"/>
        <v>61</v>
      </c>
      <c r="B66" s="135" t="s">
        <v>456</v>
      </c>
      <c r="C66" s="135" t="s">
        <v>457</v>
      </c>
      <c r="D66" s="136">
        <v>2019</v>
      </c>
      <c r="E66" s="133">
        <v>574765.31</v>
      </c>
      <c r="F66" s="125">
        <v>51432</v>
      </c>
      <c r="G66" s="125" t="s">
        <v>626</v>
      </c>
      <c r="H66" s="125"/>
    </row>
    <row r="67" spans="1:8" s="137" customFormat="1" ht="12.75">
      <c r="A67" s="125">
        <f t="shared" si="0"/>
        <v>62</v>
      </c>
      <c r="B67" s="135" t="s">
        <v>458</v>
      </c>
      <c r="C67" s="135" t="s">
        <v>459</v>
      </c>
      <c r="D67" s="136">
        <v>2019</v>
      </c>
      <c r="E67" s="133">
        <v>564534.79</v>
      </c>
      <c r="F67" s="125"/>
      <c r="G67" s="125"/>
      <c r="H67" s="125"/>
    </row>
    <row r="68" spans="1:8" s="137" customFormat="1" ht="12.75">
      <c r="A68" s="125">
        <f t="shared" si="0"/>
        <v>63</v>
      </c>
      <c r="B68" s="135" t="s">
        <v>460</v>
      </c>
      <c r="C68" s="135" t="s">
        <v>461</v>
      </c>
      <c r="D68" s="136">
        <v>2019</v>
      </c>
      <c r="E68" s="133">
        <v>554278.95</v>
      </c>
      <c r="F68" s="125"/>
      <c r="G68" s="125"/>
      <c r="H68" s="125"/>
    </row>
    <row r="69" spans="1:8" s="137" customFormat="1" ht="12.75">
      <c r="A69" s="125">
        <f t="shared" si="0"/>
        <v>64</v>
      </c>
      <c r="B69" s="135" t="s">
        <v>462</v>
      </c>
      <c r="C69" s="135" t="s">
        <v>463</v>
      </c>
      <c r="D69" s="136">
        <v>2019</v>
      </c>
      <c r="E69" s="133">
        <v>550885.0300000001</v>
      </c>
      <c r="F69" s="125"/>
      <c r="G69" s="125"/>
      <c r="H69" s="125"/>
    </row>
    <row r="70" spans="1:8" s="137" customFormat="1" ht="12.75">
      <c r="A70" s="125">
        <f t="shared" si="0"/>
        <v>65</v>
      </c>
      <c r="B70" s="135" t="s">
        <v>464</v>
      </c>
      <c r="C70" s="135" t="s">
        <v>465</v>
      </c>
      <c r="D70" s="136">
        <v>2019</v>
      </c>
      <c r="E70" s="133">
        <v>532866.77</v>
      </c>
      <c r="F70" s="125"/>
      <c r="G70" s="125"/>
      <c r="H70" s="125"/>
    </row>
    <row r="71" spans="1:8" s="137" customFormat="1" ht="12.75">
      <c r="A71" s="125">
        <f t="shared" si="0"/>
        <v>66</v>
      </c>
      <c r="B71" s="135" t="s">
        <v>466</v>
      </c>
      <c r="C71" s="135" t="s">
        <v>467</v>
      </c>
      <c r="D71" s="136">
        <v>2019</v>
      </c>
      <c r="E71" s="133">
        <v>521392.8</v>
      </c>
      <c r="F71" s="125">
        <v>51451</v>
      </c>
      <c r="G71" s="125" t="s">
        <v>626</v>
      </c>
      <c r="H71" s="125"/>
    </row>
    <row r="72" spans="1:8" s="137" customFormat="1" ht="12.75">
      <c r="A72" s="125">
        <f aca="true" t="shared" si="1" ref="A72:A135">A71+1</f>
        <v>67</v>
      </c>
      <c r="B72" s="135" t="s">
        <v>468</v>
      </c>
      <c r="C72" s="135" t="s">
        <v>469</v>
      </c>
      <c r="D72" s="136">
        <v>2019</v>
      </c>
      <c r="E72" s="133">
        <v>500695.4</v>
      </c>
      <c r="F72" s="125"/>
      <c r="G72" s="125"/>
      <c r="H72" s="125"/>
    </row>
    <row r="73" spans="1:8" s="137" customFormat="1" ht="12.75">
      <c r="A73" s="125">
        <f t="shared" si="1"/>
        <v>68</v>
      </c>
      <c r="B73" s="135" t="s">
        <v>470</v>
      </c>
      <c r="C73" s="135" t="s">
        <v>471</v>
      </c>
      <c r="D73" s="136">
        <v>2019</v>
      </c>
      <c r="E73" s="133">
        <v>500695.38</v>
      </c>
      <c r="F73" s="125"/>
      <c r="G73" s="125"/>
      <c r="H73" s="125"/>
    </row>
    <row r="74" spans="1:8" s="137" customFormat="1" ht="12.75">
      <c r="A74" s="125">
        <f t="shared" si="1"/>
        <v>69</v>
      </c>
      <c r="B74" s="135" t="s">
        <v>472</v>
      </c>
      <c r="C74" s="135" t="s">
        <v>473</v>
      </c>
      <c r="D74" s="136">
        <v>2019</v>
      </c>
      <c r="E74" s="133">
        <v>499602.9</v>
      </c>
      <c r="F74" s="125"/>
      <c r="G74" s="125"/>
      <c r="H74" s="125"/>
    </row>
    <row r="75" spans="1:8" s="137" customFormat="1" ht="12.75">
      <c r="A75" s="125">
        <f t="shared" si="1"/>
        <v>70</v>
      </c>
      <c r="B75" s="135" t="s">
        <v>474</v>
      </c>
      <c r="C75" s="135" t="s">
        <v>475</v>
      </c>
      <c r="D75" s="136">
        <v>2019</v>
      </c>
      <c r="E75" s="133">
        <v>489500</v>
      </c>
      <c r="F75" s="125"/>
      <c r="G75" s="125"/>
      <c r="H75" s="125"/>
    </row>
    <row r="76" spans="1:8" s="137" customFormat="1" ht="12.75">
      <c r="A76" s="125">
        <f t="shared" si="1"/>
        <v>71</v>
      </c>
      <c r="B76" s="135" t="s">
        <v>476</v>
      </c>
      <c r="C76" s="135" t="s">
        <v>477</v>
      </c>
      <c r="D76" s="136">
        <v>2019</v>
      </c>
      <c r="E76" s="133">
        <v>485932.02</v>
      </c>
      <c r="F76" s="125"/>
      <c r="G76" s="125"/>
      <c r="H76" s="125"/>
    </row>
    <row r="77" spans="1:8" s="137" customFormat="1" ht="12.75">
      <c r="A77" s="125">
        <f t="shared" si="1"/>
        <v>72</v>
      </c>
      <c r="B77" s="135" t="s">
        <v>478</v>
      </c>
      <c r="C77" s="135" t="s">
        <v>479</v>
      </c>
      <c r="D77" s="136">
        <v>2019</v>
      </c>
      <c r="E77" s="133">
        <v>479421.75</v>
      </c>
      <c r="F77" s="125"/>
      <c r="G77" s="125"/>
      <c r="H77" s="125"/>
    </row>
    <row r="78" spans="1:8" s="137" customFormat="1" ht="12.75">
      <c r="A78" s="125">
        <f t="shared" si="1"/>
        <v>73</v>
      </c>
      <c r="B78" s="135" t="s">
        <v>480</v>
      </c>
      <c r="C78" s="135" t="s">
        <v>481</v>
      </c>
      <c r="D78" s="136">
        <v>2019</v>
      </c>
      <c r="E78" s="133">
        <v>469639.44</v>
      </c>
      <c r="F78" s="125">
        <v>51406</v>
      </c>
      <c r="G78" s="125" t="s">
        <v>630</v>
      </c>
      <c r="H78" s="125"/>
    </row>
    <row r="79" spans="1:8" s="137" customFormat="1" ht="12.75">
      <c r="A79" s="125">
        <f t="shared" si="1"/>
        <v>74</v>
      </c>
      <c r="B79" s="135" t="s">
        <v>482</v>
      </c>
      <c r="C79" s="135" t="s">
        <v>483</v>
      </c>
      <c r="D79" s="136">
        <v>2019</v>
      </c>
      <c r="E79" s="133">
        <v>468171.57</v>
      </c>
      <c r="F79" s="125"/>
      <c r="G79" s="125"/>
      <c r="H79" s="125"/>
    </row>
    <row r="80" spans="1:8" s="137" customFormat="1" ht="12.75">
      <c r="A80" s="125">
        <f t="shared" si="1"/>
        <v>75</v>
      </c>
      <c r="B80" s="135" t="s">
        <v>484</v>
      </c>
      <c r="C80" s="135" t="s">
        <v>485</v>
      </c>
      <c r="D80" s="136">
        <v>2019</v>
      </c>
      <c r="E80" s="133">
        <v>466306.53</v>
      </c>
      <c r="F80" s="125">
        <v>11383</v>
      </c>
      <c r="G80" s="125" t="s">
        <v>635</v>
      </c>
      <c r="H80" s="125"/>
    </row>
    <row r="81" spans="1:8" s="137" customFormat="1" ht="12.75">
      <c r="A81" s="125">
        <f t="shared" si="1"/>
        <v>76</v>
      </c>
      <c r="B81" s="135" t="s">
        <v>486</v>
      </c>
      <c r="C81" s="135" t="s">
        <v>487</v>
      </c>
      <c r="D81" s="136">
        <v>2019</v>
      </c>
      <c r="E81" s="133">
        <v>444912.9</v>
      </c>
      <c r="F81" s="125">
        <v>50957</v>
      </c>
      <c r="G81" s="125" t="s">
        <v>629</v>
      </c>
      <c r="H81" s="125"/>
    </row>
    <row r="82" spans="1:8" s="137" customFormat="1" ht="12.75">
      <c r="A82" s="125">
        <f t="shared" si="1"/>
        <v>77</v>
      </c>
      <c r="B82" s="135" t="s">
        <v>488</v>
      </c>
      <c r="C82" s="135" t="s">
        <v>489</v>
      </c>
      <c r="D82" s="136">
        <v>2019</v>
      </c>
      <c r="E82" s="133">
        <v>438287.96</v>
      </c>
      <c r="F82" s="125"/>
      <c r="G82" s="125"/>
      <c r="H82" s="125"/>
    </row>
    <row r="83" spans="1:8" s="137" customFormat="1" ht="12.75">
      <c r="A83" s="125">
        <f t="shared" si="1"/>
        <v>78</v>
      </c>
      <c r="B83" s="135" t="s">
        <v>490</v>
      </c>
      <c r="C83" s="135" t="s">
        <v>491</v>
      </c>
      <c r="D83" s="136">
        <v>2019</v>
      </c>
      <c r="E83" s="133">
        <v>436288.00000000006</v>
      </c>
      <c r="F83" s="125"/>
      <c r="G83" s="125"/>
      <c r="H83" s="125"/>
    </row>
    <row r="84" spans="1:8" s="137" customFormat="1" ht="12.75">
      <c r="A84" s="125">
        <f t="shared" si="1"/>
        <v>79</v>
      </c>
      <c r="B84" s="135" t="s">
        <v>492</v>
      </c>
      <c r="C84" s="135" t="s">
        <v>493</v>
      </c>
      <c r="D84" s="136">
        <v>2019</v>
      </c>
      <c r="E84" s="133">
        <v>429000</v>
      </c>
      <c r="F84" s="125">
        <v>51478</v>
      </c>
      <c r="G84" s="139" t="s">
        <v>637</v>
      </c>
      <c r="H84" s="125"/>
    </row>
    <row r="85" spans="1:8" s="137" customFormat="1" ht="12.75">
      <c r="A85" s="125">
        <f t="shared" si="1"/>
        <v>80</v>
      </c>
      <c r="B85" s="135" t="s">
        <v>494</v>
      </c>
      <c r="C85" s="135" t="s">
        <v>495</v>
      </c>
      <c r="D85" s="136">
        <v>2019</v>
      </c>
      <c r="E85" s="133">
        <v>426013.29</v>
      </c>
      <c r="F85" s="125"/>
      <c r="G85" s="125"/>
      <c r="H85" s="125"/>
    </row>
    <row r="86" spans="1:8" s="137" customFormat="1" ht="12.75">
      <c r="A86" s="125">
        <f t="shared" si="1"/>
        <v>81</v>
      </c>
      <c r="B86" s="135" t="s">
        <v>496</v>
      </c>
      <c r="C86" s="135" t="s">
        <v>497</v>
      </c>
      <c r="D86" s="136">
        <v>2019</v>
      </c>
      <c r="E86" s="133">
        <v>400676.4200000001</v>
      </c>
      <c r="F86" s="125"/>
      <c r="G86" s="125"/>
      <c r="H86" s="125"/>
    </row>
    <row r="87" spans="1:8" s="137" customFormat="1" ht="12.75">
      <c r="A87" s="125">
        <f t="shared" si="1"/>
        <v>82</v>
      </c>
      <c r="B87" s="135" t="s">
        <v>498</v>
      </c>
      <c r="C87" s="135" t="s">
        <v>499</v>
      </c>
      <c r="D87" s="136">
        <v>2019</v>
      </c>
      <c r="E87" s="133">
        <v>389668.12</v>
      </c>
      <c r="F87" s="125"/>
      <c r="G87" s="125"/>
      <c r="H87" s="125"/>
    </row>
    <row r="88" spans="1:8" s="137" customFormat="1" ht="12.75">
      <c r="A88" s="125">
        <f t="shared" si="1"/>
        <v>83</v>
      </c>
      <c r="B88" s="135" t="s">
        <v>500</v>
      </c>
      <c r="C88" s="135" t="s">
        <v>501</v>
      </c>
      <c r="D88" s="136">
        <v>2019</v>
      </c>
      <c r="E88" s="133">
        <v>385210.82</v>
      </c>
      <c r="F88" s="125">
        <v>51436</v>
      </c>
      <c r="G88" s="125" t="s">
        <v>626</v>
      </c>
      <c r="H88" s="125"/>
    </row>
    <row r="89" spans="1:8" s="137" customFormat="1" ht="12.75">
      <c r="A89" s="125">
        <f t="shared" si="1"/>
        <v>84</v>
      </c>
      <c r="B89" s="135" t="s">
        <v>502</v>
      </c>
      <c r="C89" s="135" t="s">
        <v>503</v>
      </c>
      <c r="D89" s="136">
        <v>2019</v>
      </c>
      <c r="E89" s="133">
        <v>379324.88</v>
      </c>
      <c r="F89" s="125"/>
      <c r="G89" s="125"/>
      <c r="H89" s="125"/>
    </row>
    <row r="90" spans="1:8" s="137" customFormat="1" ht="12.75">
      <c r="A90" s="125">
        <f t="shared" si="1"/>
        <v>85</v>
      </c>
      <c r="B90" s="135" t="s">
        <v>504</v>
      </c>
      <c r="C90" s="135" t="s">
        <v>505</v>
      </c>
      <c r="D90" s="136">
        <v>2019</v>
      </c>
      <c r="E90" s="133">
        <v>365406.78</v>
      </c>
      <c r="F90" s="125"/>
      <c r="G90" s="125"/>
      <c r="H90" s="125"/>
    </row>
    <row r="91" spans="1:8" s="137" customFormat="1" ht="12.75">
      <c r="A91" s="125">
        <f t="shared" si="1"/>
        <v>86</v>
      </c>
      <c r="B91" s="135" t="s">
        <v>506</v>
      </c>
      <c r="C91" s="135" t="s">
        <v>507</v>
      </c>
      <c r="D91" s="136">
        <v>2019</v>
      </c>
      <c r="E91" s="133">
        <v>365406.78</v>
      </c>
      <c r="F91" s="125"/>
      <c r="G91" s="125"/>
      <c r="H91" s="125"/>
    </row>
    <row r="92" spans="1:8" s="137" customFormat="1" ht="12.75">
      <c r="A92" s="125">
        <f t="shared" si="1"/>
        <v>87</v>
      </c>
      <c r="B92" s="135" t="s">
        <v>508</v>
      </c>
      <c r="C92" s="135" t="s">
        <v>509</v>
      </c>
      <c r="D92" s="136">
        <v>2019</v>
      </c>
      <c r="E92" s="133">
        <v>365406.78</v>
      </c>
      <c r="F92" s="125"/>
      <c r="G92" s="125"/>
      <c r="H92" s="125"/>
    </row>
    <row r="93" spans="1:8" s="137" customFormat="1" ht="12.75">
      <c r="A93" s="125">
        <f t="shared" si="1"/>
        <v>88</v>
      </c>
      <c r="B93" s="135" t="s">
        <v>510</v>
      </c>
      <c r="C93" s="135" t="s">
        <v>511</v>
      </c>
      <c r="D93" s="136">
        <v>2019</v>
      </c>
      <c r="E93" s="133">
        <v>364868.88</v>
      </c>
      <c r="F93" s="125">
        <v>51436</v>
      </c>
      <c r="G93" s="125" t="s">
        <v>626</v>
      </c>
      <c r="H93" s="125"/>
    </row>
    <row r="94" spans="1:8" s="137" customFormat="1" ht="12.75">
      <c r="A94" s="125">
        <f t="shared" si="1"/>
        <v>89</v>
      </c>
      <c r="B94" s="135" t="s">
        <v>512</v>
      </c>
      <c r="C94" s="135" t="s">
        <v>513</v>
      </c>
      <c r="D94" s="136">
        <v>2019</v>
      </c>
      <c r="E94" s="133">
        <v>345812.68</v>
      </c>
      <c r="F94" s="125">
        <v>51431</v>
      </c>
      <c r="G94" s="125" t="s">
        <v>626</v>
      </c>
      <c r="H94" s="125"/>
    </row>
    <row r="95" spans="1:8" s="137" customFormat="1" ht="12.75">
      <c r="A95" s="125">
        <f t="shared" si="1"/>
        <v>90</v>
      </c>
      <c r="B95" s="135" t="s">
        <v>514</v>
      </c>
      <c r="C95" s="135" t="s">
        <v>515</v>
      </c>
      <c r="D95" s="136">
        <v>2019</v>
      </c>
      <c r="E95" s="133">
        <v>345507.56</v>
      </c>
      <c r="F95" s="125"/>
      <c r="G95" s="125"/>
      <c r="H95" s="125"/>
    </row>
    <row r="96" spans="1:8" s="137" customFormat="1" ht="12.75">
      <c r="A96" s="125">
        <f t="shared" si="1"/>
        <v>91</v>
      </c>
      <c r="B96" s="135" t="s">
        <v>516</v>
      </c>
      <c r="C96" s="135" t="s">
        <v>517</v>
      </c>
      <c r="D96" s="136">
        <v>2019</v>
      </c>
      <c r="E96" s="133">
        <v>339230.23</v>
      </c>
      <c r="F96" s="125"/>
      <c r="G96" s="125"/>
      <c r="H96" s="125"/>
    </row>
    <row r="97" spans="1:8" s="137" customFormat="1" ht="12.75">
      <c r="A97" s="125">
        <f t="shared" si="1"/>
        <v>92</v>
      </c>
      <c r="B97" s="135" t="s">
        <v>518</v>
      </c>
      <c r="C97" s="135" t="s">
        <v>519</v>
      </c>
      <c r="D97" s="136">
        <v>2019</v>
      </c>
      <c r="E97" s="133">
        <v>337125.75</v>
      </c>
      <c r="F97" s="125">
        <v>51431</v>
      </c>
      <c r="G97" s="125" t="s">
        <v>626</v>
      </c>
      <c r="H97" s="125"/>
    </row>
    <row r="98" spans="1:8" s="137" customFormat="1" ht="12.75">
      <c r="A98" s="125">
        <f t="shared" si="1"/>
        <v>93</v>
      </c>
      <c r="B98" s="135" t="s">
        <v>520</v>
      </c>
      <c r="C98" s="135" t="s">
        <v>521</v>
      </c>
      <c r="D98" s="136">
        <v>2019</v>
      </c>
      <c r="E98" s="133">
        <v>334983.15</v>
      </c>
      <c r="F98" s="125"/>
      <c r="G98" s="125"/>
      <c r="H98" s="125"/>
    </row>
    <row r="99" spans="1:8" s="137" customFormat="1" ht="12.75">
      <c r="A99" s="125">
        <f t="shared" si="1"/>
        <v>94</v>
      </c>
      <c r="B99" s="135" t="s">
        <v>522</v>
      </c>
      <c r="C99" s="135" t="s">
        <v>523</v>
      </c>
      <c r="D99" s="136">
        <v>2019</v>
      </c>
      <c r="E99" s="133">
        <v>334983.15</v>
      </c>
      <c r="F99" s="125"/>
      <c r="G99" s="125"/>
      <c r="H99" s="125"/>
    </row>
    <row r="100" spans="1:8" s="137" customFormat="1" ht="12.75">
      <c r="A100" s="125">
        <f t="shared" si="1"/>
        <v>95</v>
      </c>
      <c r="B100" s="135" t="s">
        <v>524</v>
      </c>
      <c r="C100" s="135" t="s">
        <v>525</v>
      </c>
      <c r="D100" s="136">
        <v>2019</v>
      </c>
      <c r="E100" s="133">
        <v>333507.05</v>
      </c>
      <c r="F100" s="125">
        <v>51406</v>
      </c>
      <c r="G100" s="125" t="s">
        <v>630</v>
      </c>
      <c r="H100" s="125"/>
    </row>
    <row r="101" spans="1:8" s="137" customFormat="1" ht="12.75">
      <c r="A101" s="125">
        <f t="shared" si="1"/>
        <v>96</v>
      </c>
      <c r="B101" s="135" t="s">
        <v>526</v>
      </c>
      <c r="C101" s="135" t="s">
        <v>527</v>
      </c>
      <c r="D101" s="136">
        <v>2019</v>
      </c>
      <c r="E101" s="133">
        <v>321073.68</v>
      </c>
      <c r="F101" s="125"/>
      <c r="G101" s="125"/>
      <c r="H101" s="125"/>
    </row>
    <row r="102" spans="1:8" s="137" customFormat="1" ht="12.75">
      <c r="A102" s="125">
        <f t="shared" si="1"/>
        <v>97</v>
      </c>
      <c r="B102" s="135" t="s">
        <v>528</v>
      </c>
      <c r="C102" s="135" t="s">
        <v>529</v>
      </c>
      <c r="D102" s="136">
        <v>2019</v>
      </c>
      <c r="E102" s="133">
        <v>314376.79</v>
      </c>
      <c r="F102" s="125"/>
      <c r="G102" s="125"/>
      <c r="H102" s="125"/>
    </row>
    <row r="103" spans="1:8" s="137" customFormat="1" ht="12.75">
      <c r="A103" s="125">
        <f t="shared" si="1"/>
        <v>98</v>
      </c>
      <c r="B103" s="135" t="s">
        <v>530</v>
      </c>
      <c r="C103" s="135" t="s">
        <v>531</v>
      </c>
      <c r="D103" s="136">
        <v>2019</v>
      </c>
      <c r="E103" s="133">
        <v>307671.87</v>
      </c>
      <c r="F103" s="125"/>
      <c r="G103" s="125"/>
      <c r="H103" s="125"/>
    </row>
    <row r="104" spans="1:8" s="137" customFormat="1" ht="12.75">
      <c r="A104" s="125">
        <f t="shared" si="1"/>
        <v>99</v>
      </c>
      <c r="B104" s="135" t="s">
        <v>532</v>
      </c>
      <c r="C104" s="135" t="s">
        <v>533</v>
      </c>
      <c r="D104" s="136">
        <v>2019</v>
      </c>
      <c r="E104" s="133">
        <v>307559.99</v>
      </c>
      <c r="F104" s="125"/>
      <c r="G104" s="125"/>
      <c r="H104" s="125"/>
    </row>
    <row r="105" spans="1:8" s="137" customFormat="1" ht="12.75">
      <c r="A105" s="125">
        <f t="shared" si="1"/>
        <v>100</v>
      </c>
      <c r="B105" s="135" t="s">
        <v>534</v>
      </c>
      <c r="C105" s="135" t="s">
        <v>535</v>
      </c>
      <c r="D105" s="136">
        <v>2019</v>
      </c>
      <c r="E105" s="133">
        <v>307504.61</v>
      </c>
      <c r="F105" s="125">
        <v>51431</v>
      </c>
      <c r="G105" s="125" t="s">
        <v>626</v>
      </c>
      <c r="H105" s="125"/>
    </row>
    <row r="106" spans="1:8" s="137" customFormat="1" ht="12.75">
      <c r="A106" s="125">
        <f t="shared" si="1"/>
        <v>101</v>
      </c>
      <c r="B106" s="135" t="s">
        <v>536</v>
      </c>
      <c r="C106" s="135" t="s">
        <v>537</v>
      </c>
      <c r="D106" s="136">
        <v>2019</v>
      </c>
      <c r="E106" s="133">
        <v>302091.76</v>
      </c>
      <c r="F106" s="125">
        <v>11501</v>
      </c>
      <c r="G106" s="125" t="s">
        <v>638</v>
      </c>
      <c r="H106" s="125"/>
    </row>
    <row r="107" spans="1:8" s="137" customFormat="1" ht="12.75">
      <c r="A107" s="125">
        <f t="shared" si="1"/>
        <v>102</v>
      </c>
      <c r="B107" s="135" t="s">
        <v>538</v>
      </c>
      <c r="C107" s="135" t="s">
        <v>539</v>
      </c>
      <c r="D107" s="136">
        <v>2019</v>
      </c>
      <c r="E107" s="133">
        <v>301821.41</v>
      </c>
      <c r="F107" s="125"/>
      <c r="G107" s="125"/>
      <c r="H107" s="125"/>
    </row>
    <row r="108" spans="1:8" s="137" customFormat="1" ht="12.75">
      <c r="A108" s="125">
        <f t="shared" si="1"/>
        <v>103</v>
      </c>
      <c r="B108" s="135" t="s">
        <v>540</v>
      </c>
      <c r="C108" s="135" t="s">
        <v>541</v>
      </c>
      <c r="D108" s="136">
        <v>2019</v>
      </c>
      <c r="E108" s="133">
        <v>300216.33</v>
      </c>
      <c r="F108" s="125">
        <v>51250</v>
      </c>
      <c r="G108" s="125" t="s">
        <v>629</v>
      </c>
      <c r="H108" s="125"/>
    </row>
    <row r="109" spans="1:8" s="137" customFormat="1" ht="12.75">
      <c r="A109" s="125">
        <f t="shared" si="1"/>
        <v>104</v>
      </c>
      <c r="B109" s="135" t="s">
        <v>542</v>
      </c>
      <c r="C109" s="135" t="s">
        <v>543</v>
      </c>
      <c r="D109" s="136">
        <v>2019</v>
      </c>
      <c r="E109" s="133">
        <v>296275.01</v>
      </c>
      <c r="F109" s="125">
        <v>11501</v>
      </c>
      <c r="G109" s="125" t="s">
        <v>638</v>
      </c>
      <c r="H109" s="125"/>
    </row>
    <row r="110" spans="1:8" s="137" customFormat="1" ht="12.75">
      <c r="A110" s="125">
        <f t="shared" si="1"/>
        <v>105</v>
      </c>
      <c r="B110" s="135" t="s">
        <v>544</v>
      </c>
      <c r="C110" s="135" t="s">
        <v>545</v>
      </c>
      <c r="D110" s="136">
        <v>2019</v>
      </c>
      <c r="E110" s="133">
        <v>292420.33</v>
      </c>
      <c r="F110" s="125">
        <v>51432</v>
      </c>
      <c r="G110" s="125" t="s">
        <v>626</v>
      </c>
      <c r="H110" s="125"/>
    </row>
    <row r="111" spans="1:8" s="137" customFormat="1" ht="12.75">
      <c r="A111" s="125">
        <f t="shared" si="1"/>
        <v>106</v>
      </c>
      <c r="B111" s="135" t="s">
        <v>546</v>
      </c>
      <c r="C111" s="135" t="s">
        <v>547</v>
      </c>
      <c r="D111" s="136">
        <v>2019</v>
      </c>
      <c r="E111" s="133">
        <v>287811.35</v>
      </c>
      <c r="F111" s="125"/>
      <c r="G111" s="125"/>
      <c r="H111" s="125"/>
    </row>
    <row r="112" spans="1:8" s="137" customFormat="1" ht="12.75">
      <c r="A112" s="125">
        <f t="shared" si="1"/>
        <v>107</v>
      </c>
      <c r="B112" s="135" t="s">
        <v>548</v>
      </c>
      <c r="C112" s="135" t="s">
        <v>549</v>
      </c>
      <c r="D112" s="136">
        <v>2019</v>
      </c>
      <c r="E112" s="133">
        <v>280075.02</v>
      </c>
      <c r="F112" s="125"/>
      <c r="G112" s="125"/>
      <c r="H112" s="125"/>
    </row>
    <row r="113" spans="1:8" s="137" customFormat="1" ht="12.75">
      <c r="A113" s="125">
        <f t="shared" si="1"/>
        <v>108</v>
      </c>
      <c r="B113" s="135" t="s">
        <v>550</v>
      </c>
      <c r="C113" s="135" t="s">
        <v>551</v>
      </c>
      <c r="D113" s="136">
        <v>2019</v>
      </c>
      <c r="E113" s="133">
        <v>278418.67</v>
      </c>
      <c r="F113" s="125">
        <v>61840</v>
      </c>
      <c r="G113" s="139" t="s">
        <v>639</v>
      </c>
      <c r="H113" s="125"/>
    </row>
    <row r="114" spans="1:8" s="137" customFormat="1" ht="12.75">
      <c r="A114" s="125">
        <f t="shared" si="1"/>
        <v>109</v>
      </c>
      <c r="B114" s="135" t="s">
        <v>552</v>
      </c>
      <c r="C114" s="135" t="s">
        <v>553</v>
      </c>
      <c r="D114" s="136">
        <v>2019</v>
      </c>
      <c r="E114" s="133">
        <v>272252</v>
      </c>
      <c r="F114" s="125">
        <v>71960</v>
      </c>
      <c r="G114" s="139" t="s">
        <v>639</v>
      </c>
      <c r="H114" s="125"/>
    </row>
    <row r="115" spans="1:8" s="137" customFormat="1" ht="12.75">
      <c r="A115" s="125">
        <f t="shared" si="1"/>
        <v>110</v>
      </c>
      <c r="B115" s="135" t="s">
        <v>554</v>
      </c>
      <c r="C115" s="135" t="s">
        <v>555</v>
      </c>
      <c r="D115" s="136">
        <v>2019</v>
      </c>
      <c r="E115" s="133">
        <v>266074.09</v>
      </c>
      <c r="F115" s="125"/>
      <c r="G115" s="125"/>
      <c r="H115" s="125"/>
    </row>
    <row r="116" spans="1:8" s="137" customFormat="1" ht="12.75">
      <c r="A116" s="125">
        <f t="shared" si="1"/>
        <v>111</v>
      </c>
      <c r="B116" s="135" t="s">
        <v>556</v>
      </c>
      <c r="C116" s="135" t="s">
        <v>557</v>
      </c>
      <c r="D116" s="136">
        <v>2019</v>
      </c>
      <c r="E116" s="133">
        <v>259066.41</v>
      </c>
      <c r="F116" s="125">
        <v>51819</v>
      </c>
      <c r="G116" s="139" t="s">
        <v>640</v>
      </c>
      <c r="H116" s="125"/>
    </row>
    <row r="117" spans="1:8" s="137" customFormat="1" ht="12.75">
      <c r="A117" s="125">
        <f t="shared" si="1"/>
        <v>112</v>
      </c>
      <c r="B117" s="135" t="s">
        <v>558</v>
      </c>
      <c r="C117" s="135" t="s">
        <v>559</v>
      </c>
      <c r="D117" s="136">
        <v>2019</v>
      </c>
      <c r="E117" s="133">
        <v>258708</v>
      </c>
      <c r="F117" s="125"/>
      <c r="G117" s="125"/>
      <c r="H117" s="125"/>
    </row>
    <row r="118" spans="1:8" s="137" customFormat="1" ht="12.75">
      <c r="A118" s="125">
        <f t="shared" si="1"/>
        <v>113</v>
      </c>
      <c r="B118" s="135" t="s">
        <v>560</v>
      </c>
      <c r="C118" s="135" t="s">
        <v>561</v>
      </c>
      <c r="D118" s="136">
        <v>2019</v>
      </c>
      <c r="E118" s="133">
        <v>257913.66</v>
      </c>
      <c r="F118" s="125"/>
      <c r="G118" s="125"/>
      <c r="H118" s="125"/>
    </row>
    <row r="119" spans="1:8" s="137" customFormat="1" ht="12.75">
      <c r="A119" s="125">
        <f t="shared" si="1"/>
        <v>114</v>
      </c>
      <c r="B119" s="135" t="s">
        <v>562</v>
      </c>
      <c r="C119" s="135" t="s">
        <v>563</v>
      </c>
      <c r="D119" s="136">
        <v>2019</v>
      </c>
      <c r="E119" s="133">
        <v>257632.11</v>
      </c>
      <c r="F119" s="125"/>
      <c r="G119" s="125"/>
      <c r="H119" s="125"/>
    </row>
    <row r="120" spans="1:8" s="137" customFormat="1" ht="12.75">
      <c r="A120" s="125">
        <f t="shared" si="1"/>
        <v>115</v>
      </c>
      <c r="B120" s="135" t="s">
        <v>564</v>
      </c>
      <c r="C120" s="135" t="s">
        <v>565</v>
      </c>
      <c r="D120" s="136">
        <v>2019</v>
      </c>
      <c r="E120" s="133">
        <v>253034.73</v>
      </c>
      <c r="F120" s="125"/>
      <c r="G120" s="125"/>
      <c r="H120" s="125"/>
    </row>
    <row r="121" spans="1:8" s="137" customFormat="1" ht="12.75">
      <c r="A121" s="125">
        <f t="shared" si="1"/>
        <v>116</v>
      </c>
      <c r="B121" s="135" t="s">
        <v>566</v>
      </c>
      <c r="C121" s="135" t="s">
        <v>567</v>
      </c>
      <c r="D121" s="136">
        <v>2019</v>
      </c>
      <c r="E121" s="133">
        <v>250347.72000000003</v>
      </c>
      <c r="F121" s="125"/>
      <c r="G121" s="125"/>
      <c r="H121" s="125"/>
    </row>
    <row r="122" spans="1:8" s="137" customFormat="1" ht="12.75">
      <c r="A122" s="125">
        <f t="shared" si="1"/>
        <v>117</v>
      </c>
      <c r="B122" s="135" t="s">
        <v>568</v>
      </c>
      <c r="C122" s="135" t="s">
        <v>569</v>
      </c>
      <c r="D122" s="136">
        <v>2019</v>
      </c>
      <c r="E122" s="133">
        <v>245570.91</v>
      </c>
      <c r="F122" s="125">
        <v>50637</v>
      </c>
      <c r="G122" s="125" t="s">
        <v>627</v>
      </c>
      <c r="H122" s="125"/>
    </row>
    <row r="123" spans="1:8" s="137" customFormat="1" ht="12.75">
      <c r="A123" s="125">
        <f t="shared" si="1"/>
        <v>118</v>
      </c>
      <c r="B123" s="135" t="s">
        <v>570</v>
      </c>
      <c r="C123" s="135" t="s">
        <v>571</v>
      </c>
      <c r="D123" s="136">
        <v>2019</v>
      </c>
      <c r="E123" s="133">
        <v>245482.23</v>
      </c>
      <c r="F123" s="125"/>
      <c r="G123" s="125"/>
      <c r="H123" s="125"/>
    </row>
    <row r="124" spans="1:8" s="137" customFormat="1" ht="12.75">
      <c r="A124" s="125">
        <f t="shared" si="1"/>
        <v>119</v>
      </c>
      <c r="B124" s="135" t="s">
        <v>572</v>
      </c>
      <c r="C124" s="135" t="s">
        <v>573</v>
      </c>
      <c r="D124" s="136">
        <v>2019</v>
      </c>
      <c r="E124" s="133">
        <v>233682.29</v>
      </c>
      <c r="F124" s="125"/>
      <c r="G124" s="125"/>
      <c r="H124" s="125"/>
    </row>
    <row r="125" spans="1:8" s="137" customFormat="1" ht="12.75">
      <c r="A125" s="125">
        <f t="shared" si="1"/>
        <v>120</v>
      </c>
      <c r="B125" s="135" t="s">
        <v>574</v>
      </c>
      <c r="C125" s="135" t="s">
        <v>575</v>
      </c>
      <c r="D125" s="136">
        <v>2019</v>
      </c>
      <c r="E125" s="133">
        <v>216324.49</v>
      </c>
      <c r="F125" s="125">
        <v>50637</v>
      </c>
      <c r="G125" s="125" t="s">
        <v>627</v>
      </c>
      <c r="H125" s="125"/>
    </row>
    <row r="126" spans="1:8" s="137" customFormat="1" ht="12.75">
      <c r="A126" s="125">
        <f t="shared" si="1"/>
        <v>121</v>
      </c>
      <c r="B126" s="135" t="s">
        <v>576</v>
      </c>
      <c r="C126" s="135" t="s">
        <v>577</v>
      </c>
      <c r="D126" s="136">
        <v>2019</v>
      </c>
      <c r="E126" s="133">
        <v>209171.13</v>
      </c>
      <c r="F126" s="125">
        <v>50640</v>
      </c>
      <c r="G126" s="125" t="s">
        <v>628</v>
      </c>
      <c r="H126" s="125"/>
    </row>
    <row r="127" spans="1:8" s="137" customFormat="1" ht="12.75">
      <c r="A127" s="125">
        <f t="shared" si="1"/>
        <v>122</v>
      </c>
      <c r="B127" s="135" t="s">
        <v>578</v>
      </c>
      <c r="C127" s="135" t="s">
        <v>579</v>
      </c>
      <c r="D127" s="136">
        <v>2019</v>
      </c>
      <c r="E127" s="133">
        <v>200000</v>
      </c>
      <c r="F127" s="125"/>
      <c r="G127" s="125"/>
      <c r="H127" s="125"/>
    </row>
    <row r="128" spans="1:8" s="137" customFormat="1" ht="12.75">
      <c r="A128" s="125">
        <f t="shared" si="1"/>
        <v>123</v>
      </c>
      <c r="B128" s="135" t="s">
        <v>580</v>
      </c>
      <c r="C128" s="135" t="s">
        <v>581</v>
      </c>
      <c r="D128" s="136">
        <v>2019</v>
      </c>
      <c r="E128" s="133">
        <v>199743.02</v>
      </c>
      <c r="F128" s="125">
        <v>50952</v>
      </c>
      <c r="G128" s="125" t="s">
        <v>629</v>
      </c>
      <c r="H128" s="125"/>
    </row>
    <row r="129" spans="1:8" s="137" customFormat="1" ht="12.75">
      <c r="A129" s="125">
        <f t="shared" si="1"/>
        <v>124</v>
      </c>
      <c r="B129" s="135" t="s">
        <v>582</v>
      </c>
      <c r="C129" s="135" t="s">
        <v>583</v>
      </c>
      <c r="D129" s="136">
        <v>2019</v>
      </c>
      <c r="E129" s="133">
        <v>180715.79</v>
      </c>
      <c r="F129" s="125">
        <v>50637</v>
      </c>
      <c r="G129" s="125" t="s">
        <v>641</v>
      </c>
      <c r="H129" s="125"/>
    </row>
    <row r="130" spans="1:8" s="137" customFormat="1" ht="12.75">
      <c r="A130" s="125">
        <f t="shared" si="1"/>
        <v>125</v>
      </c>
      <c r="B130" s="135" t="s">
        <v>584</v>
      </c>
      <c r="C130" s="135" t="s">
        <v>585</v>
      </c>
      <c r="D130" s="136">
        <v>2019</v>
      </c>
      <c r="E130" s="133">
        <v>165410.22</v>
      </c>
      <c r="F130" s="125"/>
      <c r="G130" s="125"/>
      <c r="H130" s="125"/>
    </row>
    <row r="131" spans="1:8" s="137" customFormat="1" ht="12.75">
      <c r="A131" s="125">
        <f t="shared" si="1"/>
        <v>126</v>
      </c>
      <c r="B131" s="135" t="s">
        <v>586</v>
      </c>
      <c r="C131" s="135" t="s">
        <v>587</v>
      </c>
      <c r="D131" s="136">
        <v>2019</v>
      </c>
      <c r="E131" s="133">
        <v>161261.76</v>
      </c>
      <c r="F131" s="125">
        <v>50637</v>
      </c>
      <c r="G131" s="125" t="s">
        <v>627</v>
      </c>
      <c r="H131" s="125"/>
    </row>
    <row r="132" spans="1:8" s="137" customFormat="1" ht="12.75">
      <c r="A132" s="125">
        <f t="shared" si="1"/>
        <v>127</v>
      </c>
      <c r="B132" s="135" t="s">
        <v>588</v>
      </c>
      <c r="C132" s="135" t="s">
        <v>589</v>
      </c>
      <c r="D132" s="136">
        <v>2019</v>
      </c>
      <c r="E132" s="133">
        <v>160971.98</v>
      </c>
      <c r="F132" s="125"/>
      <c r="G132" s="125"/>
      <c r="H132" s="125"/>
    </row>
    <row r="133" spans="1:8" s="137" customFormat="1" ht="12.75">
      <c r="A133" s="125">
        <f t="shared" si="1"/>
        <v>128</v>
      </c>
      <c r="B133" s="135" t="s">
        <v>590</v>
      </c>
      <c r="C133" s="135" t="s">
        <v>591</v>
      </c>
      <c r="D133" s="136">
        <v>2019</v>
      </c>
      <c r="E133" s="133">
        <v>155637.54</v>
      </c>
      <c r="F133" s="125">
        <v>51431</v>
      </c>
      <c r="G133" s="125" t="s">
        <v>626</v>
      </c>
      <c r="H133" s="125"/>
    </row>
    <row r="134" spans="1:8" s="137" customFormat="1" ht="12.75">
      <c r="A134" s="125">
        <f t="shared" si="1"/>
        <v>129</v>
      </c>
      <c r="B134" s="135" t="s">
        <v>592</v>
      </c>
      <c r="C134" s="135" t="s">
        <v>593</v>
      </c>
      <c r="D134" s="136">
        <v>2019</v>
      </c>
      <c r="E134" s="133">
        <v>150000</v>
      </c>
      <c r="F134" s="125">
        <v>51406</v>
      </c>
      <c r="G134" s="125" t="s">
        <v>630</v>
      </c>
      <c r="H134" s="125"/>
    </row>
    <row r="135" spans="1:8" s="137" customFormat="1" ht="12.75">
      <c r="A135" s="125">
        <f t="shared" si="1"/>
        <v>130</v>
      </c>
      <c r="B135" s="135" t="s">
        <v>594</v>
      </c>
      <c r="C135" s="135" t="s">
        <v>595</v>
      </c>
      <c r="D135" s="136">
        <v>2019</v>
      </c>
      <c r="E135" s="133">
        <v>149843.58</v>
      </c>
      <c r="F135" s="125">
        <v>51408</v>
      </c>
      <c r="G135" s="125" t="s">
        <v>625</v>
      </c>
      <c r="H135" s="125"/>
    </row>
    <row r="136" spans="1:8" s="137" customFormat="1" ht="12.75">
      <c r="A136" s="125">
        <f aca="true" t="shared" si="2" ref="A136:A149">A135+1</f>
        <v>131</v>
      </c>
      <c r="B136" s="135" t="s">
        <v>596</v>
      </c>
      <c r="C136" s="135" t="s">
        <v>597</v>
      </c>
      <c r="D136" s="136">
        <v>2019</v>
      </c>
      <c r="E136" s="133">
        <v>149067.33</v>
      </c>
      <c r="F136" s="125">
        <v>51170</v>
      </c>
      <c r="G136" s="125" t="s">
        <v>631</v>
      </c>
      <c r="H136" s="125"/>
    </row>
    <row r="137" spans="1:8" s="137" customFormat="1" ht="12.75">
      <c r="A137" s="125">
        <f t="shared" si="2"/>
        <v>132</v>
      </c>
      <c r="B137" s="135" t="s">
        <v>598</v>
      </c>
      <c r="C137" s="135" t="s">
        <v>599</v>
      </c>
      <c r="D137" s="136">
        <v>2019</v>
      </c>
      <c r="E137" s="133">
        <v>147888.43</v>
      </c>
      <c r="F137" s="125"/>
      <c r="G137" s="125"/>
      <c r="H137" s="125"/>
    </row>
    <row r="138" spans="1:8" s="137" customFormat="1" ht="12.75">
      <c r="A138" s="125">
        <f t="shared" si="2"/>
        <v>133</v>
      </c>
      <c r="B138" s="135" t="s">
        <v>600</v>
      </c>
      <c r="C138" s="135" t="s">
        <v>601</v>
      </c>
      <c r="D138" s="136">
        <v>2019</v>
      </c>
      <c r="E138" s="133">
        <v>140000</v>
      </c>
      <c r="F138" s="125"/>
      <c r="G138" s="125"/>
      <c r="H138" s="125"/>
    </row>
    <row r="139" spans="1:8" s="137" customFormat="1" ht="12.75">
      <c r="A139" s="125">
        <f t="shared" si="2"/>
        <v>134</v>
      </c>
      <c r="B139" s="135" t="s">
        <v>602</v>
      </c>
      <c r="C139" s="135" t="s">
        <v>603</v>
      </c>
      <c r="D139" s="136">
        <v>2019</v>
      </c>
      <c r="E139" s="133">
        <v>129188.98000000001</v>
      </c>
      <c r="F139" s="125"/>
      <c r="G139" s="125"/>
      <c r="H139" s="125"/>
    </row>
    <row r="140" spans="1:8" s="137" customFormat="1" ht="12.75">
      <c r="A140" s="125">
        <f t="shared" si="2"/>
        <v>135</v>
      </c>
      <c r="B140" s="135" t="s">
        <v>604</v>
      </c>
      <c r="C140" s="135" t="s">
        <v>605</v>
      </c>
      <c r="D140" s="136">
        <v>2019</v>
      </c>
      <c r="E140" s="133">
        <v>127841.93</v>
      </c>
      <c r="F140" s="125"/>
      <c r="G140" s="125"/>
      <c r="H140" s="125"/>
    </row>
    <row r="141" spans="1:8" s="137" customFormat="1" ht="12.75">
      <c r="A141" s="125">
        <f t="shared" si="2"/>
        <v>136</v>
      </c>
      <c r="B141" s="135" t="s">
        <v>606</v>
      </c>
      <c r="C141" s="135" t="s">
        <v>607</v>
      </c>
      <c r="D141" s="136">
        <v>2019</v>
      </c>
      <c r="E141" s="133">
        <v>125882.97</v>
      </c>
      <c r="F141" s="125"/>
      <c r="G141" s="125"/>
      <c r="H141" s="125"/>
    </row>
    <row r="142" spans="1:8" s="137" customFormat="1" ht="12.75">
      <c r="A142" s="125">
        <f t="shared" si="2"/>
        <v>137</v>
      </c>
      <c r="B142" s="135" t="s">
        <v>608</v>
      </c>
      <c r="C142" s="135" t="s">
        <v>609</v>
      </c>
      <c r="D142" s="136">
        <v>2019</v>
      </c>
      <c r="E142" s="133">
        <v>125724.57</v>
      </c>
      <c r="F142" s="125">
        <v>11383</v>
      </c>
      <c r="G142" s="125" t="s">
        <v>635</v>
      </c>
      <c r="H142" s="125"/>
    </row>
    <row r="143" spans="1:8" s="137" customFormat="1" ht="12.75">
      <c r="A143" s="125">
        <f t="shared" si="2"/>
        <v>138</v>
      </c>
      <c r="B143" s="135" t="s">
        <v>610</v>
      </c>
      <c r="C143" s="135" t="s">
        <v>611</v>
      </c>
      <c r="D143" s="136">
        <v>2019</v>
      </c>
      <c r="E143" s="133">
        <v>120000</v>
      </c>
      <c r="F143" s="125"/>
      <c r="G143" s="125"/>
      <c r="H143" s="125"/>
    </row>
    <row r="144" spans="1:8" s="137" customFormat="1" ht="12.75">
      <c r="A144" s="125">
        <f t="shared" si="2"/>
        <v>139</v>
      </c>
      <c r="B144" s="135" t="s">
        <v>612</v>
      </c>
      <c r="C144" s="135" t="s">
        <v>613</v>
      </c>
      <c r="D144" s="136">
        <v>2019</v>
      </c>
      <c r="E144" s="133">
        <v>120000</v>
      </c>
      <c r="F144" s="125"/>
      <c r="G144" s="125"/>
      <c r="H144" s="125"/>
    </row>
    <row r="145" spans="1:8" s="137" customFormat="1" ht="12.75">
      <c r="A145" s="125">
        <f t="shared" si="2"/>
        <v>140</v>
      </c>
      <c r="B145" s="135" t="s">
        <v>614</v>
      </c>
      <c r="C145" s="135" t="s">
        <v>615</v>
      </c>
      <c r="D145" s="136">
        <v>2019</v>
      </c>
      <c r="E145" s="133">
        <v>120000</v>
      </c>
      <c r="F145" s="125"/>
      <c r="G145" s="125"/>
      <c r="H145" s="125"/>
    </row>
    <row r="146" spans="1:8" s="137" customFormat="1" ht="12.75">
      <c r="A146" s="125">
        <f t="shared" si="2"/>
        <v>141</v>
      </c>
      <c r="B146" s="135" t="s">
        <v>616</v>
      </c>
      <c r="C146" s="135" t="s">
        <v>617</v>
      </c>
      <c r="D146" s="136">
        <v>2019</v>
      </c>
      <c r="E146" s="133">
        <v>103275</v>
      </c>
      <c r="F146" s="125"/>
      <c r="G146" s="125"/>
      <c r="H146" s="125"/>
    </row>
    <row r="147" spans="1:8" s="137" customFormat="1" ht="12.75">
      <c r="A147" s="125">
        <f t="shared" si="2"/>
        <v>142</v>
      </c>
      <c r="B147" s="135" t="s">
        <v>618</v>
      </c>
      <c r="C147" s="135" t="s">
        <v>619</v>
      </c>
      <c r="D147" s="136">
        <v>2019</v>
      </c>
      <c r="E147" s="133">
        <v>80746.97</v>
      </c>
      <c r="F147" s="125">
        <v>11383</v>
      </c>
      <c r="G147" s="125" t="s">
        <v>635</v>
      </c>
      <c r="H147" s="125"/>
    </row>
    <row r="148" spans="1:8" s="137" customFormat="1" ht="12.75">
      <c r="A148" s="125">
        <f t="shared" si="2"/>
        <v>143</v>
      </c>
      <c r="B148" s="135" t="s">
        <v>620</v>
      </c>
      <c r="C148" s="135" t="s">
        <v>621</v>
      </c>
      <c r="D148" s="136">
        <v>2019</v>
      </c>
      <c r="E148" s="133">
        <v>76148.13</v>
      </c>
      <c r="F148" s="125"/>
      <c r="G148" s="125"/>
      <c r="H148" s="125"/>
    </row>
    <row r="149" spans="1:8" s="137" customFormat="1" ht="12.75">
      <c r="A149" s="125">
        <f t="shared" si="2"/>
        <v>144</v>
      </c>
      <c r="B149" s="135" t="s">
        <v>622</v>
      </c>
      <c r="C149" s="135" t="s">
        <v>623</v>
      </c>
      <c r="D149" s="136">
        <v>2019</v>
      </c>
      <c r="E149" s="133">
        <v>50000</v>
      </c>
      <c r="F149" s="125"/>
      <c r="G149" s="125"/>
      <c r="H149" s="125"/>
    </row>
    <row r="151" ht="12.75">
      <c r="A151" s="122" t="s">
        <v>68</v>
      </c>
    </row>
    <row r="152" ht="12.75">
      <c r="A152" s="122" t="s">
        <v>161</v>
      </c>
    </row>
    <row r="155" spans="1:5" ht="12.75">
      <c r="A155" s="127" t="s">
        <v>2</v>
      </c>
      <c r="B155" s="123"/>
      <c r="D155" s="125"/>
      <c r="E155" s="126"/>
    </row>
    <row r="156" spans="1:6" ht="12.75">
      <c r="A156" s="128" t="s">
        <v>4</v>
      </c>
      <c r="B156" s="129" t="s">
        <v>150</v>
      </c>
      <c r="C156" s="128" t="s">
        <v>151</v>
      </c>
      <c r="D156" s="128" t="s">
        <v>152</v>
      </c>
      <c r="E156" s="130" t="s">
        <v>95</v>
      </c>
      <c r="F156" s="128" t="s">
        <v>149</v>
      </c>
    </row>
    <row r="157" spans="1:7" ht="12.75">
      <c r="A157" s="125">
        <v>1</v>
      </c>
      <c r="B157" s="132" t="s">
        <v>164</v>
      </c>
      <c r="C157" s="132" t="s">
        <v>165</v>
      </c>
      <c r="D157" s="124">
        <v>2019</v>
      </c>
      <c r="E157" s="133">
        <v>5921223.77</v>
      </c>
      <c r="G157" s="125"/>
    </row>
    <row r="158" spans="1:7" ht="12.75">
      <c r="A158" s="125">
        <f>A157+1</f>
        <v>2</v>
      </c>
      <c r="B158" s="132" t="s">
        <v>166</v>
      </c>
      <c r="C158" s="132" t="s">
        <v>167</v>
      </c>
      <c r="D158" s="124">
        <v>2019</v>
      </c>
      <c r="E158" s="133">
        <v>5103489.17</v>
      </c>
      <c r="G158" s="125"/>
    </row>
    <row r="159" spans="1:7" ht="12.75">
      <c r="A159" s="125">
        <f aca="true" t="shared" si="3" ref="A159:A222">A158+1</f>
        <v>3</v>
      </c>
      <c r="B159" s="132" t="s">
        <v>168</v>
      </c>
      <c r="C159" s="132" t="s">
        <v>169</v>
      </c>
      <c r="D159" s="124">
        <v>2019</v>
      </c>
      <c r="E159" s="133">
        <v>3454798.09</v>
      </c>
      <c r="G159" s="125"/>
    </row>
    <row r="160" spans="1:7" ht="12.75">
      <c r="A160" s="125">
        <f t="shared" si="3"/>
        <v>4</v>
      </c>
      <c r="B160" s="132" t="s">
        <v>170</v>
      </c>
      <c r="C160" s="132" t="s">
        <v>171</v>
      </c>
      <c r="D160" s="124">
        <v>2019</v>
      </c>
      <c r="E160" s="133">
        <v>2906129.88</v>
      </c>
      <c r="G160" s="125"/>
    </row>
    <row r="161" spans="1:7" ht="12.75">
      <c r="A161" s="125">
        <f t="shared" si="3"/>
        <v>5</v>
      </c>
      <c r="B161" s="132" t="s">
        <v>172</v>
      </c>
      <c r="C161" s="132" t="s">
        <v>173</v>
      </c>
      <c r="D161" s="124">
        <v>2019</v>
      </c>
      <c r="E161" s="133">
        <v>2517262.66</v>
      </c>
      <c r="G161" s="125"/>
    </row>
    <row r="162" spans="1:7" ht="12.75">
      <c r="A162" s="125">
        <f t="shared" si="3"/>
        <v>6</v>
      </c>
      <c r="B162" s="132" t="s">
        <v>174</v>
      </c>
      <c r="C162" s="132" t="s">
        <v>175</v>
      </c>
      <c r="D162" s="124">
        <v>2019</v>
      </c>
      <c r="E162" s="133">
        <v>2385432.37</v>
      </c>
      <c r="G162" s="125"/>
    </row>
    <row r="163" spans="1:7" ht="12.75">
      <c r="A163" s="125">
        <f t="shared" si="3"/>
        <v>7</v>
      </c>
      <c r="B163" s="132" t="s">
        <v>176</v>
      </c>
      <c r="C163" s="132" t="s">
        <v>177</v>
      </c>
      <c r="D163" s="124">
        <v>2019</v>
      </c>
      <c r="E163" s="133">
        <v>2129153.58</v>
      </c>
      <c r="G163" s="125"/>
    </row>
    <row r="164" spans="1:7" ht="12.75">
      <c r="A164" s="125">
        <f t="shared" si="3"/>
        <v>8</v>
      </c>
      <c r="B164" s="132" t="s">
        <v>178</v>
      </c>
      <c r="C164" s="132" t="s">
        <v>179</v>
      </c>
      <c r="D164" s="124">
        <v>2019</v>
      </c>
      <c r="E164" s="133">
        <v>1297785.5799999998</v>
      </c>
      <c r="G164" s="125"/>
    </row>
    <row r="165" spans="1:7" ht="12.75">
      <c r="A165" s="125">
        <f t="shared" si="3"/>
        <v>9</v>
      </c>
      <c r="B165" s="132" t="s">
        <v>180</v>
      </c>
      <c r="C165" s="132" t="s">
        <v>181</v>
      </c>
      <c r="D165" s="124">
        <v>2019</v>
      </c>
      <c r="E165" s="133">
        <v>1273151.1700000002</v>
      </c>
      <c r="G165" s="125"/>
    </row>
    <row r="166" spans="1:7" ht="12.75">
      <c r="A166" s="125">
        <f t="shared" si="3"/>
        <v>10</v>
      </c>
      <c r="B166" s="132" t="s">
        <v>182</v>
      </c>
      <c r="C166" s="132" t="s">
        <v>183</v>
      </c>
      <c r="D166" s="124">
        <v>2019</v>
      </c>
      <c r="E166" s="133">
        <v>1172673.06</v>
      </c>
      <c r="G166" s="125"/>
    </row>
    <row r="167" spans="1:7" ht="12.75">
      <c r="A167" s="125">
        <f t="shared" si="3"/>
        <v>11</v>
      </c>
      <c r="B167" s="132" t="s">
        <v>184</v>
      </c>
      <c r="C167" s="132" t="s">
        <v>185</v>
      </c>
      <c r="D167" s="124">
        <v>2019</v>
      </c>
      <c r="E167" s="133">
        <v>897602.9700000001</v>
      </c>
      <c r="G167" s="125"/>
    </row>
    <row r="168" spans="1:7" ht="12.75">
      <c r="A168" s="125">
        <f t="shared" si="3"/>
        <v>12</v>
      </c>
      <c r="B168" s="132" t="s">
        <v>186</v>
      </c>
      <c r="C168" s="132" t="s">
        <v>187</v>
      </c>
      <c r="D168" s="124">
        <v>2019</v>
      </c>
      <c r="E168" s="133">
        <v>830168.74</v>
      </c>
      <c r="G168" s="125"/>
    </row>
    <row r="169" spans="1:7" ht="12.75">
      <c r="A169" s="125">
        <f t="shared" si="3"/>
        <v>13</v>
      </c>
      <c r="B169" s="132" t="s">
        <v>188</v>
      </c>
      <c r="C169" s="132" t="s">
        <v>189</v>
      </c>
      <c r="D169" s="124">
        <v>2019</v>
      </c>
      <c r="E169" s="133">
        <v>787879.06</v>
      </c>
      <c r="G169" s="125"/>
    </row>
    <row r="170" spans="1:7" ht="12.75">
      <c r="A170" s="125">
        <f t="shared" si="3"/>
        <v>14</v>
      </c>
      <c r="B170" s="132" t="s">
        <v>190</v>
      </c>
      <c r="C170" s="132" t="s">
        <v>191</v>
      </c>
      <c r="D170" s="124">
        <v>2019</v>
      </c>
      <c r="E170" s="133">
        <v>774488.32</v>
      </c>
      <c r="G170" s="125"/>
    </row>
    <row r="171" spans="1:7" ht="12.75">
      <c r="A171" s="125">
        <f t="shared" si="3"/>
        <v>15</v>
      </c>
      <c r="B171" s="132" t="s">
        <v>192</v>
      </c>
      <c r="C171" s="132" t="s">
        <v>193</v>
      </c>
      <c r="D171" s="124">
        <v>2019</v>
      </c>
      <c r="E171" s="133">
        <v>575000</v>
      </c>
      <c r="G171" s="125"/>
    </row>
    <row r="172" spans="1:7" ht="12.75">
      <c r="A172" s="125">
        <f t="shared" si="3"/>
        <v>16</v>
      </c>
      <c r="B172" s="132" t="s">
        <v>194</v>
      </c>
      <c r="C172" s="132" t="s">
        <v>195</v>
      </c>
      <c r="D172" s="124">
        <v>2019</v>
      </c>
      <c r="E172" s="133">
        <v>458008.12</v>
      </c>
      <c r="G172" s="125"/>
    </row>
    <row r="173" spans="1:7" ht="12.75">
      <c r="A173" s="125">
        <f t="shared" si="3"/>
        <v>17</v>
      </c>
      <c r="B173" s="132" t="s">
        <v>196</v>
      </c>
      <c r="C173" s="132" t="s">
        <v>197</v>
      </c>
      <c r="D173" s="124">
        <v>2019</v>
      </c>
      <c r="E173" s="133">
        <v>453934</v>
      </c>
      <c r="G173" s="125"/>
    </row>
    <row r="174" spans="1:7" ht="12.75">
      <c r="A174" s="125">
        <f t="shared" si="3"/>
        <v>18</v>
      </c>
      <c r="B174" s="132" t="s">
        <v>198</v>
      </c>
      <c r="C174" s="132" t="s">
        <v>199</v>
      </c>
      <c r="D174" s="124">
        <v>2019</v>
      </c>
      <c r="E174" s="133">
        <v>431613.67</v>
      </c>
      <c r="F174" s="125">
        <v>51431</v>
      </c>
      <c r="G174" s="125"/>
    </row>
    <row r="175" spans="1:7" ht="12.75">
      <c r="A175" s="125">
        <f t="shared" si="3"/>
        <v>19</v>
      </c>
      <c r="B175" s="132" t="s">
        <v>200</v>
      </c>
      <c r="C175" s="132" t="s">
        <v>201</v>
      </c>
      <c r="D175" s="124">
        <v>2019</v>
      </c>
      <c r="E175" s="133">
        <v>418193.32</v>
      </c>
      <c r="G175" s="125"/>
    </row>
    <row r="176" spans="1:7" ht="12.75">
      <c r="A176" s="125">
        <f t="shared" si="3"/>
        <v>20</v>
      </c>
      <c r="B176" s="132" t="s">
        <v>202</v>
      </c>
      <c r="C176" s="132" t="s">
        <v>203</v>
      </c>
      <c r="D176" s="124">
        <v>2019</v>
      </c>
      <c r="E176" s="133">
        <v>415831.68</v>
      </c>
      <c r="G176" s="125"/>
    </row>
    <row r="177" spans="1:7" ht="12.75">
      <c r="A177" s="125">
        <f t="shared" si="3"/>
        <v>21</v>
      </c>
      <c r="B177" s="132" t="s">
        <v>204</v>
      </c>
      <c r="C177" s="132" t="s">
        <v>205</v>
      </c>
      <c r="D177" s="124">
        <v>2019</v>
      </c>
      <c r="E177" s="133">
        <v>415647</v>
      </c>
      <c r="G177" s="125"/>
    </row>
    <row r="178" spans="1:7" ht="12.75">
      <c r="A178" s="125">
        <f t="shared" si="3"/>
        <v>22</v>
      </c>
      <c r="B178" s="132" t="s">
        <v>206</v>
      </c>
      <c r="C178" s="132" t="s">
        <v>207</v>
      </c>
      <c r="D178" s="124">
        <v>2019</v>
      </c>
      <c r="E178" s="133">
        <v>409004.46</v>
      </c>
      <c r="G178" s="125"/>
    </row>
    <row r="179" spans="1:7" ht="12.75">
      <c r="A179" s="125">
        <f t="shared" si="3"/>
        <v>23</v>
      </c>
      <c r="B179" s="132" t="s">
        <v>208</v>
      </c>
      <c r="C179" s="132" t="s">
        <v>209</v>
      </c>
      <c r="D179" s="124">
        <v>2019</v>
      </c>
      <c r="E179" s="133">
        <v>393246</v>
      </c>
      <c r="G179" s="125"/>
    </row>
    <row r="180" spans="1:7" ht="12.75">
      <c r="A180" s="125">
        <f t="shared" si="3"/>
        <v>24</v>
      </c>
      <c r="B180" s="132" t="s">
        <v>210</v>
      </c>
      <c r="C180" s="132" t="s">
        <v>211</v>
      </c>
      <c r="D180" s="124">
        <v>2019</v>
      </c>
      <c r="E180" s="133">
        <v>389998</v>
      </c>
      <c r="G180" s="125"/>
    </row>
    <row r="181" spans="1:7" ht="12.75">
      <c r="A181" s="125">
        <f t="shared" si="3"/>
        <v>25</v>
      </c>
      <c r="B181" s="132" t="s">
        <v>212</v>
      </c>
      <c r="C181" s="132" t="s">
        <v>213</v>
      </c>
      <c r="D181" s="124">
        <v>2019</v>
      </c>
      <c r="E181" s="133">
        <v>373250.63</v>
      </c>
      <c r="G181" s="125"/>
    </row>
    <row r="182" spans="1:7" ht="12.75">
      <c r="A182" s="125">
        <f t="shared" si="3"/>
        <v>26</v>
      </c>
      <c r="B182" s="132" t="s">
        <v>214</v>
      </c>
      <c r="C182" s="132" t="s">
        <v>215</v>
      </c>
      <c r="D182" s="124">
        <v>2019</v>
      </c>
      <c r="E182" s="133">
        <v>364894.71</v>
      </c>
      <c r="F182" s="125">
        <v>51408</v>
      </c>
      <c r="G182" s="125"/>
    </row>
    <row r="183" spans="1:7" ht="12.75">
      <c r="A183" s="125">
        <f t="shared" si="3"/>
        <v>27</v>
      </c>
      <c r="B183" s="132" t="s">
        <v>216</v>
      </c>
      <c r="C183" s="132" t="s">
        <v>217</v>
      </c>
      <c r="D183" s="124">
        <v>2019</v>
      </c>
      <c r="E183" s="133">
        <v>353631.58</v>
      </c>
      <c r="G183" s="125"/>
    </row>
    <row r="184" spans="1:7" ht="12.75">
      <c r="A184" s="125">
        <f t="shared" si="3"/>
        <v>28</v>
      </c>
      <c r="B184" s="132" t="s">
        <v>218</v>
      </c>
      <c r="C184" s="132" t="s">
        <v>219</v>
      </c>
      <c r="D184" s="124">
        <v>2019</v>
      </c>
      <c r="E184" s="133">
        <v>351941.09</v>
      </c>
      <c r="G184" s="125"/>
    </row>
    <row r="185" spans="1:7" ht="12.75">
      <c r="A185" s="125">
        <f t="shared" si="3"/>
        <v>29</v>
      </c>
      <c r="B185" s="132" t="s">
        <v>220</v>
      </c>
      <c r="C185" s="132" t="s">
        <v>221</v>
      </c>
      <c r="D185" s="124">
        <v>2019</v>
      </c>
      <c r="E185" s="133">
        <v>310000</v>
      </c>
      <c r="G185" s="125"/>
    </row>
    <row r="186" spans="1:7" ht="12.75">
      <c r="A186" s="125">
        <f t="shared" si="3"/>
        <v>30</v>
      </c>
      <c r="B186" s="132" t="s">
        <v>222</v>
      </c>
      <c r="C186" s="132" t="s">
        <v>223</v>
      </c>
      <c r="D186" s="124">
        <v>2019</v>
      </c>
      <c r="E186" s="133">
        <v>306093.47</v>
      </c>
      <c r="G186" s="125"/>
    </row>
    <row r="187" spans="1:7" ht="12.75">
      <c r="A187" s="125">
        <f t="shared" si="3"/>
        <v>31</v>
      </c>
      <c r="B187" s="132" t="s">
        <v>224</v>
      </c>
      <c r="C187" s="132" t="s">
        <v>225</v>
      </c>
      <c r="D187" s="124">
        <v>2019</v>
      </c>
      <c r="E187" s="133">
        <v>302318.81</v>
      </c>
      <c r="G187" s="125"/>
    </row>
    <row r="188" spans="1:7" ht="12.75">
      <c r="A188" s="125">
        <f t="shared" si="3"/>
        <v>32</v>
      </c>
      <c r="B188" s="132" t="s">
        <v>226</v>
      </c>
      <c r="C188" s="132" t="s">
        <v>227</v>
      </c>
      <c r="D188" s="124">
        <v>2019</v>
      </c>
      <c r="E188" s="133">
        <v>301621.08</v>
      </c>
      <c r="G188" s="125"/>
    </row>
    <row r="189" spans="1:7" ht="12.75">
      <c r="A189" s="125">
        <f t="shared" si="3"/>
        <v>33</v>
      </c>
      <c r="B189" s="132" t="s">
        <v>228</v>
      </c>
      <c r="C189" s="132" t="s">
        <v>229</v>
      </c>
      <c r="D189" s="124">
        <v>2019</v>
      </c>
      <c r="E189" s="133">
        <v>300000</v>
      </c>
      <c r="G189" s="125"/>
    </row>
    <row r="190" spans="1:7" ht="12.75">
      <c r="A190" s="125">
        <f t="shared" si="3"/>
        <v>34</v>
      </c>
      <c r="B190" s="132" t="s">
        <v>230</v>
      </c>
      <c r="C190" s="132" t="s">
        <v>231</v>
      </c>
      <c r="D190" s="124">
        <v>2019</v>
      </c>
      <c r="E190" s="133">
        <v>298614.72</v>
      </c>
      <c r="G190" s="125"/>
    </row>
    <row r="191" spans="1:7" ht="12.75">
      <c r="A191" s="125">
        <f t="shared" si="3"/>
        <v>35</v>
      </c>
      <c r="B191" s="132" t="s">
        <v>232</v>
      </c>
      <c r="C191" s="132" t="s">
        <v>233</v>
      </c>
      <c r="D191" s="124">
        <v>2019</v>
      </c>
      <c r="E191" s="133">
        <v>286685.52</v>
      </c>
      <c r="G191" s="125"/>
    </row>
    <row r="192" spans="1:7" ht="12.75">
      <c r="A192" s="125">
        <f t="shared" si="3"/>
        <v>36</v>
      </c>
      <c r="B192" s="132" t="s">
        <v>234</v>
      </c>
      <c r="C192" s="132" t="s">
        <v>235</v>
      </c>
      <c r="D192" s="124">
        <v>2019</v>
      </c>
      <c r="E192" s="133">
        <v>286656.55</v>
      </c>
      <c r="G192" s="125"/>
    </row>
    <row r="193" spans="1:7" ht="12.75">
      <c r="A193" s="125">
        <f t="shared" si="3"/>
        <v>37</v>
      </c>
      <c r="B193" s="132" t="s">
        <v>236</v>
      </c>
      <c r="C193" s="132" t="s">
        <v>237</v>
      </c>
      <c r="D193" s="124">
        <v>2019</v>
      </c>
      <c r="E193" s="133">
        <v>286102.51</v>
      </c>
      <c r="G193" s="125"/>
    </row>
    <row r="194" spans="1:7" ht="12.75">
      <c r="A194" s="125">
        <f t="shared" si="3"/>
        <v>38</v>
      </c>
      <c r="B194" s="132" t="s">
        <v>238</v>
      </c>
      <c r="C194" s="132" t="s">
        <v>239</v>
      </c>
      <c r="D194" s="124">
        <v>2019</v>
      </c>
      <c r="E194" s="133">
        <v>280111.11000000004</v>
      </c>
      <c r="G194" s="125"/>
    </row>
    <row r="195" spans="1:7" ht="12.75">
      <c r="A195" s="125">
        <f t="shared" si="3"/>
        <v>39</v>
      </c>
      <c r="B195" s="132" t="s">
        <v>240</v>
      </c>
      <c r="C195" s="132" t="s">
        <v>241</v>
      </c>
      <c r="D195" s="124">
        <v>2019</v>
      </c>
      <c r="E195" s="133">
        <v>278000</v>
      </c>
      <c r="G195" s="125"/>
    </row>
    <row r="196" spans="1:7" ht="12.75">
      <c r="A196" s="125">
        <f t="shared" si="3"/>
        <v>40</v>
      </c>
      <c r="B196" s="132" t="s">
        <v>242</v>
      </c>
      <c r="C196" s="132" t="s">
        <v>243</v>
      </c>
      <c r="D196" s="124">
        <v>2019</v>
      </c>
      <c r="E196" s="133">
        <v>270437.77</v>
      </c>
      <c r="G196" s="125"/>
    </row>
    <row r="197" spans="1:7" ht="12.75">
      <c r="A197" s="125">
        <f t="shared" si="3"/>
        <v>41</v>
      </c>
      <c r="B197" s="132" t="s">
        <v>244</v>
      </c>
      <c r="C197" s="132" t="s">
        <v>245</v>
      </c>
      <c r="D197" s="124">
        <v>2019</v>
      </c>
      <c r="E197" s="133">
        <v>258637.29</v>
      </c>
      <c r="F197" s="125">
        <v>50457</v>
      </c>
      <c r="G197" s="125"/>
    </row>
    <row r="198" spans="1:7" ht="12.75">
      <c r="A198" s="125">
        <f t="shared" si="3"/>
        <v>42</v>
      </c>
      <c r="B198" s="132" t="s">
        <v>246</v>
      </c>
      <c r="C198" s="132" t="s">
        <v>247</v>
      </c>
      <c r="D198" s="124">
        <v>2019</v>
      </c>
      <c r="E198" s="133">
        <v>247195.5</v>
      </c>
      <c r="G198" s="125"/>
    </row>
    <row r="199" spans="1:7" ht="12.75">
      <c r="A199" s="125">
        <f t="shared" si="3"/>
        <v>43</v>
      </c>
      <c r="B199" s="132" t="s">
        <v>248</v>
      </c>
      <c r="C199" s="132" t="s">
        <v>249</v>
      </c>
      <c r="D199" s="124">
        <v>2019</v>
      </c>
      <c r="E199" s="133">
        <v>227673.14</v>
      </c>
      <c r="G199" s="125"/>
    </row>
    <row r="200" spans="1:7" ht="12.75">
      <c r="A200" s="125">
        <f t="shared" si="3"/>
        <v>44</v>
      </c>
      <c r="B200" s="132" t="s">
        <v>250</v>
      </c>
      <c r="C200" s="132" t="s">
        <v>251</v>
      </c>
      <c r="D200" s="124">
        <v>2019</v>
      </c>
      <c r="E200" s="133">
        <v>222090.45</v>
      </c>
      <c r="G200" s="125"/>
    </row>
    <row r="201" spans="1:7" ht="12.75">
      <c r="A201" s="125">
        <f t="shared" si="3"/>
        <v>45</v>
      </c>
      <c r="B201" s="132" t="s">
        <v>252</v>
      </c>
      <c r="C201" s="132" t="s">
        <v>253</v>
      </c>
      <c r="D201" s="124">
        <v>2019</v>
      </c>
      <c r="E201" s="133">
        <v>213945.14</v>
      </c>
      <c r="F201" s="125">
        <v>50637</v>
      </c>
      <c r="G201" s="125"/>
    </row>
    <row r="202" spans="1:7" ht="12.75">
      <c r="A202" s="125">
        <f t="shared" si="3"/>
        <v>46</v>
      </c>
      <c r="B202" s="132" t="s">
        <v>254</v>
      </c>
      <c r="C202" s="132" t="s">
        <v>255</v>
      </c>
      <c r="D202" s="124">
        <v>2019</v>
      </c>
      <c r="E202" s="133">
        <v>200000</v>
      </c>
      <c r="G202" s="125"/>
    </row>
    <row r="203" spans="1:7" ht="12.75">
      <c r="A203" s="125">
        <f t="shared" si="3"/>
        <v>47</v>
      </c>
      <c r="B203" s="132" t="s">
        <v>256</v>
      </c>
      <c r="C203" s="132" t="s">
        <v>257</v>
      </c>
      <c r="D203" s="124">
        <v>2019</v>
      </c>
      <c r="E203" s="133">
        <v>199998</v>
      </c>
      <c r="G203" s="125"/>
    </row>
    <row r="204" spans="1:7" ht="12.75">
      <c r="A204" s="125">
        <f t="shared" si="3"/>
        <v>48</v>
      </c>
      <c r="B204" s="132" t="s">
        <v>258</v>
      </c>
      <c r="C204" s="132" t="s">
        <v>259</v>
      </c>
      <c r="D204" s="124">
        <v>2019</v>
      </c>
      <c r="E204" s="133">
        <v>192671.95</v>
      </c>
      <c r="G204" s="125"/>
    </row>
    <row r="205" spans="1:7" ht="12.75">
      <c r="A205" s="125">
        <f t="shared" si="3"/>
        <v>49</v>
      </c>
      <c r="B205" s="132" t="s">
        <v>260</v>
      </c>
      <c r="C205" s="132" t="s">
        <v>261</v>
      </c>
      <c r="D205" s="124">
        <v>2019</v>
      </c>
      <c r="E205" s="133">
        <v>190378.44000000003</v>
      </c>
      <c r="G205" s="125"/>
    </row>
    <row r="206" spans="1:7" ht="12.75">
      <c r="A206" s="125">
        <f t="shared" si="3"/>
        <v>50</v>
      </c>
      <c r="B206" s="132" t="s">
        <v>262</v>
      </c>
      <c r="C206" s="132" t="s">
        <v>263</v>
      </c>
      <c r="D206" s="124">
        <v>2019</v>
      </c>
      <c r="E206" s="133">
        <v>187003</v>
      </c>
      <c r="G206" s="125"/>
    </row>
    <row r="207" spans="1:7" ht="12.75">
      <c r="A207" s="125">
        <f t="shared" si="3"/>
        <v>51</v>
      </c>
      <c r="B207" s="132" t="s">
        <v>264</v>
      </c>
      <c r="C207" s="132" t="s">
        <v>265</v>
      </c>
      <c r="D207" s="124">
        <v>2019</v>
      </c>
      <c r="E207" s="133">
        <v>186346.58</v>
      </c>
      <c r="G207" s="125"/>
    </row>
    <row r="208" spans="1:7" ht="12.75">
      <c r="A208" s="125">
        <f t="shared" si="3"/>
        <v>52</v>
      </c>
      <c r="B208" s="132" t="s">
        <v>266</v>
      </c>
      <c r="C208" s="132" t="s">
        <v>267</v>
      </c>
      <c r="D208" s="124">
        <v>2019</v>
      </c>
      <c r="E208" s="133">
        <v>183984.46</v>
      </c>
      <c r="G208" s="125"/>
    </row>
    <row r="209" spans="1:7" ht="12.75">
      <c r="A209" s="125">
        <f t="shared" si="3"/>
        <v>53</v>
      </c>
      <c r="B209" s="132" t="s">
        <v>268</v>
      </c>
      <c r="C209" s="132" t="s">
        <v>269</v>
      </c>
      <c r="D209" s="124">
        <v>2019</v>
      </c>
      <c r="E209" s="133">
        <v>174387.65</v>
      </c>
      <c r="F209" s="125">
        <v>11501</v>
      </c>
      <c r="G209" s="125"/>
    </row>
    <row r="210" spans="1:7" ht="12.75">
      <c r="A210" s="125">
        <f t="shared" si="3"/>
        <v>54</v>
      </c>
      <c r="B210" s="132" t="s">
        <v>270</v>
      </c>
      <c r="C210" s="132" t="s">
        <v>271</v>
      </c>
      <c r="D210" s="124">
        <v>2019</v>
      </c>
      <c r="E210" s="133">
        <v>174280.13</v>
      </c>
      <c r="G210" s="125"/>
    </row>
    <row r="211" spans="1:7" ht="12.75">
      <c r="A211" s="125">
        <f t="shared" si="3"/>
        <v>55</v>
      </c>
      <c r="B211" s="132" t="s">
        <v>272</v>
      </c>
      <c r="C211" s="132" t="s">
        <v>273</v>
      </c>
      <c r="D211" s="124">
        <v>2019</v>
      </c>
      <c r="E211" s="133">
        <v>156255.56</v>
      </c>
      <c r="G211" s="125"/>
    </row>
    <row r="212" spans="1:7" ht="12.75">
      <c r="A212" s="125">
        <f t="shared" si="3"/>
        <v>56</v>
      </c>
      <c r="B212" s="132" t="s">
        <v>274</v>
      </c>
      <c r="C212" s="132" t="s">
        <v>275</v>
      </c>
      <c r="D212" s="124">
        <v>2019</v>
      </c>
      <c r="E212" s="133">
        <v>153000</v>
      </c>
      <c r="G212" s="125"/>
    </row>
    <row r="213" spans="1:7" ht="12.75">
      <c r="A213" s="125">
        <f t="shared" si="3"/>
        <v>57</v>
      </c>
      <c r="B213" s="132" t="s">
        <v>276</v>
      </c>
      <c r="C213" s="132" t="s">
        <v>277</v>
      </c>
      <c r="D213" s="124">
        <v>2019</v>
      </c>
      <c r="E213" s="133">
        <v>144000</v>
      </c>
      <c r="G213" s="125"/>
    </row>
    <row r="214" spans="1:7" ht="12.75">
      <c r="A214" s="125">
        <f t="shared" si="3"/>
        <v>58</v>
      </c>
      <c r="B214" s="132" t="s">
        <v>278</v>
      </c>
      <c r="C214" s="132" t="s">
        <v>279</v>
      </c>
      <c r="D214" s="124">
        <v>2019</v>
      </c>
      <c r="E214" s="133">
        <v>141882.51</v>
      </c>
      <c r="G214" s="125"/>
    </row>
    <row r="215" spans="1:7" ht="12.75">
      <c r="A215" s="125">
        <f t="shared" si="3"/>
        <v>59</v>
      </c>
      <c r="B215" s="132" t="s">
        <v>280</v>
      </c>
      <c r="C215" s="132" t="s">
        <v>281</v>
      </c>
      <c r="D215" s="124">
        <v>2019</v>
      </c>
      <c r="E215" s="133">
        <v>139004</v>
      </c>
      <c r="G215" s="125"/>
    </row>
    <row r="216" spans="1:7" ht="12.75">
      <c r="A216" s="125">
        <f t="shared" si="3"/>
        <v>60</v>
      </c>
      <c r="B216" s="132" t="s">
        <v>282</v>
      </c>
      <c r="C216" s="132" t="s">
        <v>283</v>
      </c>
      <c r="D216" s="124">
        <v>2019</v>
      </c>
      <c r="E216" s="133">
        <v>135684</v>
      </c>
      <c r="G216" s="125"/>
    </row>
    <row r="217" spans="1:7" ht="12.75">
      <c r="A217" s="125">
        <f t="shared" si="3"/>
        <v>61</v>
      </c>
      <c r="B217" s="132" t="s">
        <v>284</v>
      </c>
      <c r="C217" s="132" t="s">
        <v>285</v>
      </c>
      <c r="D217" s="124">
        <v>2019</v>
      </c>
      <c r="E217" s="133">
        <v>133523.09</v>
      </c>
      <c r="G217" s="125"/>
    </row>
    <row r="218" spans="1:7" ht="12.75">
      <c r="A218" s="125">
        <f t="shared" si="3"/>
        <v>62</v>
      </c>
      <c r="B218" s="132" t="s">
        <v>286</v>
      </c>
      <c r="C218" s="132" t="s">
        <v>287</v>
      </c>
      <c r="D218" s="124">
        <v>2019</v>
      </c>
      <c r="E218" s="133">
        <v>127715.15</v>
      </c>
      <c r="G218" s="125"/>
    </row>
    <row r="219" spans="1:7" ht="12.75">
      <c r="A219" s="125">
        <f t="shared" si="3"/>
        <v>63</v>
      </c>
      <c r="B219" s="132" t="s">
        <v>288</v>
      </c>
      <c r="C219" s="132" t="s">
        <v>289</v>
      </c>
      <c r="D219" s="124">
        <v>2019</v>
      </c>
      <c r="E219" s="133">
        <v>127408.95000000001</v>
      </c>
      <c r="G219" s="125"/>
    </row>
    <row r="220" spans="1:7" ht="12.75">
      <c r="A220" s="125">
        <f t="shared" si="3"/>
        <v>64</v>
      </c>
      <c r="B220" s="132" t="s">
        <v>290</v>
      </c>
      <c r="C220" s="132" t="s">
        <v>291</v>
      </c>
      <c r="D220" s="124">
        <v>2019</v>
      </c>
      <c r="E220" s="133">
        <v>127327.02000000002</v>
      </c>
      <c r="G220" s="125"/>
    </row>
    <row r="221" spans="1:7" ht="12.75">
      <c r="A221" s="125">
        <f t="shared" si="3"/>
        <v>65</v>
      </c>
      <c r="B221" s="132" t="s">
        <v>292</v>
      </c>
      <c r="C221" s="132" t="s">
        <v>293</v>
      </c>
      <c r="D221" s="124">
        <v>2019</v>
      </c>
      <c r="E221" s="133">
        <v>122021.1</v>
      </c>
      <c r="G221" s="125"/>
    </row>
    <row r="222" spans="1:7" ht="12.75">
      <c r="A222" s="125">
        <f t="shared" si="3"/>
        <v>66</v>
      </c>
      <c r="B222" s="132" t="s">
        <v>294</v>
      </c>
      <c r="C222" s="132" t="s">
        <v>295</v>
      </c>
      <c r="D222" s="124">
        <v>2019</v>
      </c>
      <c r="E222" s="133">
        <v>114588.37000000001</v>
      </c>
      <c r="G222" s="125"/>
    </row>
    <row r="223" spans="1:7" ht="12.75">
      <c r="A223" s="125">
        <f aca="true" t="shared" si="4" ref="A223:A242">A222+1</f>
        <v>67</v>
      </c>
      <c r="B223" s="132" t="s">
        <v>296</v>
      </c>
      <c r="C223" s="132" t="s">
        <v>297</v>
      </c>
      <c r="D223" s="124">
        <v>2019</v>
      </c>
      <c r="E223" s="133">
        <v>111093.65</v>
      </c>
      <c r="G223" s="125"/>
    </row>
    <row r="224" spans="1:7" ht="12.75">
      <c r="A224" s="125">
        <f t="shared" si="4"/>
        <v>68</v>
      </c>
      <c r="B224" s="132" t="s">
        <v>298</v>
      </c>
      <c r="C224" s="132" t="s">
        <v>299</v>
      </c>
      <c r="D224" s="124">
        <v>2019</v>
      </c>
      <c r="E224" s="133">
        <v>96467.3</v>
      </c>
      <c r="G224" s="125"/>
    </row>
    <row r="225" spans="1:7" ht="12.75">
      <c r="A225" s="125">
        <f t="shared" si="4"/>
        <v>69</v>
      </c>
      <c r="B225" s="132" t="s">
        <v>300</v>
      </c>
      <c r="C225" s="132" t="s">
        <v>301</v>
      </c>
      <c r="D225" s="124">
        <v>2019</v>
      </c>
      <c r="E225" s="133">
        <v>89001</v>
      </c>
      <c r="G225" s="125"/>
    </row>
    <row r="226" spans="1:7" ht="12.75">
      <c r="A226" s="125">
        <f t="shared" si="4"/>
        <v>70</v>
      </c>
      <c r="B226" s="132" t="s">
        <v>302</v>
      </c>
      <c r="C226" s="132" t="s">
        <v>303</v>
      </c>
      <c r="D226" s="124">
        <v>2019</v>
      </c>
      <c r="E226" s="133">
        <v>80000</v>
      </c>
      <c r="G226" s="125"/>
    </row>
    <row r="227" spans="1:7" ht="12.75">
      <c r="A227" s="125">
        <f t="shared" si="4"/>
        <v>71</v>
      </c>
      <c r="B227" s="132" t="s">
        <v>304</v>
      </c>
      <c r="C227" s="132" t="s">
        <v>305</v>
      </c>
      <c r="D227" s="124">
        <v>2019</v>
      </c>
      <c r="E227" s="133">
        <v>76421.51</v>
      </c>
      <c r="G227" s="125"/>
    </row>
    <row r="228" spans="1:7" ht="12.75">
      <c r="A228" s="125">
        <f t="shared" si="4"/>
        <v>72</v>
      </c>
      <c r="B228" s="132" t="s">
        <v>306</v>
      </c>
      <c r="C228" s="132" t="s">
        <v>307</v>
      </c>
      <c r="D228" s="124">
        <v>2019</v>
      </c>
      <c r="E228" s="133">
        <v>75000</v>
      </c>
      <c r="G228" s="125"/>
    </row>
    <row r="229" spans="1:7" ht="12.75">
      <c r="A229" s="125">
        <f t="shared" si="4"/>
        <v>73</v>
      </c>
      <c r="B229" s="132" t="s">
        <v>308</v>
      </c>
      <c r="C229" s="132" t="s">
        <v>309</v>
      </c>
      <c r="D229" s="124">
        <v>2019</v>
      </c>
      <c r="E229" s="133">
        <v>72000</v>
      </c>
      <c r="G229" s="125"/>
    </row>
    <row r="230" spans="1:7" ht="12.75">
      <c r="A230" s="125">
        <f t="shared" si="4"/>
        <v>74</v>
      </c>
      <c r="B230" s="132" t="s">
        <v>310</v>
      </c>
      <c r="C230" s="132" t="s">
        <v>311</v>
      </c>
      <c r="D230" s="124">
        <v>2019</v>
      </c>
      <c r="E230" s="133">
        <v>72000</v>
      </c>
      <c r="G230" s="125"/>
    </row>
    <row r="231" spans="1:7" ht="12.75">
      <c r="A231" s="125">
        <f t="shared" si="4"/>
        <v>75</v>
      </c>
      <c r="B231" s="132" t="s">
        <v>312</v>
      </c>
      <c r="C231" s="132" t="s">
        <v>313</v>
      </c>
      <c r="D231" s="124">
        <v>2019</v>
      </c>
      <c r="E231" s="133">
        <v>70000</v>
      </c>
      <c r="G231" s="125"/>
    </row>
    <row r="232" spans="1:7" ht="12.75">
      <c r="A232" s="125">
        <f t="shared" si="4"/>
        <v>76</v>
      </c>
      <c r="B232" s="132" t="s">
        <v>314</v>
      </c>
      <c r="C232" s="132" t="s">
        <v>315</v>
      </c>
      <c r="D232" s="124">
        <v>2019</v>
      </c>
      <c r="E232" s="133">
        <v>66515.83</v>
      </c>
      <c r="G232" s="125"/>
    </row>
    <row r="233" spans="1:7" ht="12.75">
      <c r="A233" s="125">
        <f t="shared" si="4"/>
        <v>77</v>
      </c>
      <c r="B233" s="132" t="s">
        <v>316</v>
      </c>
      <c r="C233" s="132" t="s">
        <v>317</v>
      </c>
      <c r="D233" s="124">
        <v>2019</v>
      </c>
      <c r="E233" s="133">
        <v>60003</v>
      </c>
      <c r="G233" s="125"/>
    </row>
    <row r="234" spans="1:7" ht="12.75">
      <c r="A234" s="125">
        <f t="shared" si="4"/>
        <v>78</v>
      </c>
      <c r="B234" s="132" t="s">
        <v>318</v>
      </c>
      <c r="C234" s="132" t="s">
        <v>319</v>
      </c>
      <c r="D234" s="124">
        <v>2019</v>
      </c>
      <c r="E234" s="133">
        <v>60000.02999999999</v>
      </c>
      <c r="G234" s="125"/>
    </row>
    <row r="235" spans="1:7" ht="12.75">
      <c r="A235" s="125">
        <f t="shared" si="4"/>
        <v>79</v>
      </c>
      <c r="B235" s="132" t="s">
        <v>320</v>
      </c>
      <c r="C235" s="132" t="s">
        <v>321</v>
      </c>
      <c r="D235" s="124">
        <v>2019</v>
      </c>
      <c r="E235" s="133">
        <v>60000</v>
      </c>
      <c r="G235" s="125"/>
    </row>
    <row r="236" spans="1:7" ht="12.75">
      <c r="A236" s="125">
        <f t="shared" si="4"/>
        <v>80</v>
      </c>
      <c r="B236" s="132" t="s">
        <v>322</v>
      </c>
      <c r="C236" s="132" t="s">
        <v>323</v>
      </c>
      <c r="D236" s="124">
        <v>2019</v>
      </c>
      <c r="E236" s="133">
        <v>60000</v>
      </c>
      <c r="G236" s="125"/>
    </row>
    <row r="237" spans="1:7" ht="12.75">
      <c r="A237" s="125">
        <f t="shared" si="4"/>
        <v>81</v>
      </c>
      <c r="B237" s="132" t="s">
        <v>324</v>
      </c>
      <c r="C237" s="132" t="s">
        <v>325</v>
      </c>
      <c r="D237" s="124">
        <v>2019</v>
      </c>
      <c r="E237" s="133">
        <v>55379</v>
      </c>
      <c r="G237" s="125"/>
    </row>
    <row r="238" spans="1:7" ht="12.75">
      <c r="A238" s="125">
        <f t="shared" si="4"/>
        <v>82</v>
      </c>
      <c r="B238" s="132" t="s">
        <v>326</v>
      </c>
      <c r="C238" s="132" t="s">
        <v>327</v>
      </c>
      <c r="D238" s="124">
        <v>2019</v>
      </c>
      <c r="E238" s="133">
        <v>55000</v>
      </c>
      <c r="G238" s="125"/>
    </row>
    <row r="239" spans="1:7" ht="12.75">
      <c r="A239" s="125">
        <f t="shared" si="4"/>
        <v>83</v>
      </c>
      <c r="B239" s="132" t="s">
        <v>328</v>
      </c>
      <c r="C239" s="132" t="s">
        <v>329</v>
      </c>
      <c r="D239" s="124">
        <v>2019</v>
      </c>
      <c r="E239" s="133">
        <v>51029</v>
      </c>
      <c r="F239" s="125">
        <v>50637</v>
      </c>
      <c r="G239" s="125"/>
    </row>
    <row r="240" spans="1:7" ht="12.75">
      <c r="A240" s="125">
        <f t="shared" si="4"/>
        <v>84</v>
      </c>
      <c r="B240" s="132" t="s">
        <v>330</v>
      </c>
      <c r="C240" s="132" t="s">
        <v>331</v>
      </c>
      <c r="D240" s="124">
        <v>2019</v>
      </c>
      <c r="E240" s="133">
        <v>50000.03999999999</v>
      </c>
      <c r="G240" s="125"/>
    </row>
    <row r="241" spans="1:7" ht="12.75">
      <c r="A241" s="125">
        <f t="shared" si="4"/>
        <v>85</v>
      </c>
      <c r="B241" s="132" t="s">
        <v>332</v>
      </c>
      <c r="C241" s="132" t="s">
        <v>333</v>
      </c>
      <c r="D241" s="124">
        <v>2019</v>
      </c>
      <c r="E241" s="133">
        <v>50000</v>
      </c>
      <c r="G241" s="125"/>
    </row>
    <row r="242" spans="1:7" ht="12.75">
      <c r="A242" s="125">
        <f t="shared" si="4"/>
        <v>86</v>
      </c>
      <c r="B242" s="132" t="s">
        <v>334</v>
      </c>
      <c r="C242" s="132" t="s">
        <v>335</v>
      </c>
      <c r="D242" s="124">
        <v>2019</v>
      </c>
      <c r="E242" s="133">
        <v>50000</v>
      </c>
      <c r="G242" s="125"/>
    </row>
    <row r="243" spans="1:3" ht="12.75">
      <c r="A243" s="125"/>
      <c r="C243" s="132"/>
    </row>
    <row r="244" spans="1:3" ht="12.75">
      <c r="A244" s="125"/>
      <c r="C244" s="132"/>
    </row>
    <row r="245" spans="1:3" ht="12.75">
      <c r="A245" s="125"/>
      <c r="C245" s="132"/>
    </row>
    <row r="246" spans="1:3" ht="12.75">
      <c r="A246" s="125"/>
      <c r="C246" s="132"/>
    </row>
    <row r="247" spans="1:7" ht="12.75">
      <c r="A247" s="125"/>
      <c r="C247" s="132"/>
      <c r="G247" s="137"/>
    </row>
    <row r="248" spans="1:3" ht="12.75">
      <c r="A248" s="125"/>
      <c r="C248" s="132"/>
    </row>
    <row r="249" spans="1:3" ht="12.75">
      <c r="A249" s="125"/>
      <c r="C249" s="132"/>
    </row>
    <row r="250" spans="1:3" ht="12.75">
      <c r="A250" s="125"/>
      <c r="C250" s="132"/>
    </row>
    <row r="251" spans="1:3" ht="12.75">
      <c r="A251" s="125"/>
      <c r="C251" s="132"/>
    </row>
    <row r="252" spans="1:7" ht="12.75">
      <c r="A252" s="125"/>
      <c r="C252" s="132"/>
      <c r="G252" s="137"/>
    </row>
    <row r="253" spans="1:3" ht="12.75">
      <c r="A253" s="125"/>
      <c r="C253" s="132"/>
    </row>
    <row r="254" spans="1:3" ht="12.75">
      <c r="A254" s="125"/>
      <c r="C254" s="132"/>
    </row>
    <row r="255" spans="1:3" ht="12.75">
      <c r="A255" s="125"/>
      <c r="C255" s="132"/>
    </row>
    <row r="256" spans="1:3" ht="12.75">
      <c r="A256" s="125"/>
      <c r="C256" s="132"/>
    </row>
    <row r="257" spans="1:3" ht="12.75">
      <c r="A257" s="125"/>
      <c r="C257" s="132"/>
    </row>
    <row r="258" spans="1:3" ht="12.75">
      <c r="A258" s="125"/>
      <c r="C258" s="132"/>
    </row>
    <row r="259" spans="1:3" ht="12.75">
      <c r="A259" s="125"/>
      <c r="C259" s="132"/>
    </row>
    <row r="260" spans="1:3" ht="12.75">
      <c r="A260" s="125"/>
      <c r="C260" s="132"/>
    </row>
    <row r="261" spans="1:3" ht="12.75">
      <c r="A261" s="125"/>
      <c r="C261" s="132"/>
    </row>
    <row r="262" spans="1:3" ht="12.75">
      <c r="A262" s="125"/>
      <c r="C262" s="132"/>
    </row>
    <row r="263" spans="1:3" ht="12.75">
      <c r="A263" s="125"/>
      <c r="C263" s="132"/>
    </row>
    <row r="264" spans="1:3" ht="12.75">
      <c r="A264" s="125"/>
      <c r="C264" s="132"/>
    </row>
    <row r="265" ht="12.75">
      <c r="A265" s="125"/>
    </row>
    <row r="266" ht="12.75">
      <c r="A266" s="125"/>
    </row>
    <row r="267" ht="12.75">
      <c r="A267" s="125"/>
    </row>
    <row r="268" ht="12.75">
      <c r="A268" s="125"/>
    </row>
    <row r="269" ht="12.75">
      <c r="A269" s="125"/>
    </row>
    <row r="270" ht="12.75">
      <c r="A270" s="125"/>
    </row>
    <row r="271" ht="12.75">
      <c r="A271" s="125"/>
    </row>
    <row r="272" ht="12.75">
      <c r="A272" s="125"/>
    </row>
    <row r="273" ht="12.75">
      <c r="A273" s="125"/>
    </row>
    <row r="274" ht="12.75">
      <c r="A274" s="125"/>
    </row>
    <row r="275" ht="12.75">
      <c r="A275" s="125"/>
    </row>
    <row r="276" ht="12.75">
      <c r="A276" s="125"/>
    </row>
    <row r="277" ht="12.75">
      <c r="A277" s="125"/>
    </row>
    <row r="278" ht="12.75">
      <c r="A278" s="125"/>
    </row>
    <row r="279" ht="12.75">
      <c r="A279" s="125"/>
    </row>
    <row r="280" ht="12.75">
      <c r="A280" s="125"/>
    </row>
    <row r="281" ht="12.75">
      <c r="A281" s="125"/>
    </row>
    <row r="282" ht="12.75">
      <c r="A282" s="125"/>
    </row>
    <row r="283" ht="12.75">
      <c r="A283" s="125"/>
    </row>
    <row r="284" ht="12.75">
      <c r="A284" s="125"/>
    </row>
    <row r="285" ht="12.75">
      <c r="A285" s="125"/>
    </row>
    <row r="286" ht="12.75">
      <c r="A286" s="125"/>
    </row>
    <row r="287" ht="12.75">
      <c r="A287" s="125"/>
    </row>
    <row r="288" ht="12.75">
      <c r="A288" s="125"/>
    </row>
    <row r="289" ht="12.75">
      <c r="A289" s="125"/>
    </row>
    <row r="290" ht="12.75">
      <c r="A290" s="125"/>
    </row>
    <row r="291" ht="12.75">
      <c r="A291" s="125"/>
    </row>
    <row r="292" ht="12.75">
      <c r="A292" s="125"/>
    </row>
    <row r="293" ht="12.75">
      <c r="A293" s="125"/>
    </row>
    <row r="294" ht="12.75">
      <c r="A294" s="125"/>
    </row>
    <row r="295" ht="12.75">
      <c r="A295" s="125"/>
    </row>
  </sheetData>
  <sheetProtection/>
  <conditionalFormatting sqref="F296:F65536 F1:F155 G5:G10 G11:H149">
    <cfRule type="cellIs" priority="11" dxfId="0" operator="equal">
      <formula>"""#N/A"""</formula>
    </cfRule>
  </conditionalFormatting>
  <conditionalFormatting sqref="F156">
    <cfRule type="cellIs" priority="6" dxfId="0" operator="equal">
      <formula>"""#N/A"""</formula>
    </cfRule>
  </conditionalFormatting>
  <conditionalFormatting sqref="F265:F295">
    <cfRule type="cellIs" priority="3" dxfId="0" operator="equal">
      <formula>"""#N/A"""</formula>
    </cfRule>
  </conditionalFormatting>
  <conditionalFormatting sqref="F243:F264">
    <cfRule type="cellIs" priority="2" dxfId="0" operator="equal">
      <formula>"""#N/A"""</formula>
    </cfRule>
  </conditionalFormatting>
  <conditionalFormatting sqref="F157:G242">
    <cfRule type="cellIs" priority="1" dxfId="0" operator="equal">
      <formula>"""#N/A"""</formula>
    </cfRule>
  </conditionalFormatting>
  <printOptions/>
  <pageMargins left="0.5" right="0.5" top="0.5" bottom="0.75" header="0.5" footer="0.5"/>
  <pageSetup fitToHeight="4" fitToWidth="1" horizontalDpi="600" verticalDpi="600" orientation="portrait" scale="57" r:id="rId1"/>
  <headerFooter alignWithMargins="0">
    <oddFooter>&amp;CPage &amp;P of &amp;N</oddFooter>
  </headerFooter>
  <rowBreaks count="3" manualBreakCount="3">
    <brk id="130" max="255" man="1"/>
    <brk id="150" max="255" man="1"/>
    <brk id="2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Xcel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C Fish</cp:lastModifiedBy>
  <cp:lastPrinted>2018-05-25T14:55:37Z</cp:lastPrinted>
  <dcterms:created xsi:type="dcterms:W3CDTF">2005-05-17T15:37:36Z</dcterms:created>
  <dcterms:modified xsi:type="dcterms:W3CDTF">2018-09-28T20:19:36Z</dcterms:modified>
  <cp:category/>
  <cp:version/>
  <cp:contentType/>
  <cp:contentStatus/>
</cp:coreProperties>
</file>